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65" windowWidth="11700" windowHeight="6345" tabRatio="647" firstSheet="3" activeTab="4"/>
  </bookViews>
  <sheets>
    <sheet name="Couverture" sheetId="1" r:id="rId1"/>
    <sheet name="Feuille de saisie" sheetId="2" r:id="rId2"/>
    <sheet name="Scénario 1 - aide à la décision" sheetId="3" r:id="rId3"/>
    <sheet name="Scénario 2 - aide à la décision" sheetId="4" r:id="rId4"/>
    <sheet name="Régime micro - autoentrepreneur" sheetId="5" r:id="rId5"/>
    <sheet name="Cadre comptable" sheetId="6" state="hidden" r:id="rId6"/>
  </sheets>
  <externalReferences>
    <externalReference r:id="rId9"/>
  </externalReferences>
  <definedNames>
    <definedName name="Activité" localSheetId="3">'Scénario 2 - aide à la décision'!$B$50:$B$55</definedName>
    <definedName name="Activité">'Scénario 1 - aide à la décision'!$B$51:$B$56</definedName>
    <definedName name="amortissement" localSheetId="4">'Régime micro - autoentrepreneur'!$E$278:$E$285</definedName>
    <definedName name="amortissement">'Feuille de saisie'!$E$229:$E$239</definedName>
    <definedName name="Entreprise_individuelle" localSheetId="4">'Régime micro - autoentrepreneur'!$D$280:$D$281</definedName>
    <definedName name="Entreprise_individuelle">'Feuille de saisie'!$D$231:$D$232</definedName>
    <definedName name="FI">'[1]COMPTE DE RESULTAT'!$C$17:$C$17</definedName>
    <definedName name="FJ">'[1]COMPTE DE RESULTAT'!$C$18:$C$18</definedName>
    <definedName name="FK">'[1]COMPTE DE RESULTAT'!$C$19:$C$19</definedName>
    <definedName name="FL">'[1]COMPTE DE RESULTAT'!$C$20:$C$20</definedName>
    <definedName name="forme_juridique" localSheetId="4">'Régime micro - autoentrepreneur'!$D$280</definedName>
    <definedName name="forme_juridique">'Feuille de saisie'!$D$231</definedName>
    <definedName name="formejuridique" localSheetId="0">#REF!</definedName>
    <definedName name="formejuridique" localSheetId="4">#REF!</definedName>
    <definedName name="formejuridique" localSheetId="3">#REF!</definedName>
    <definedName name="formejuridique">#REF!</definedName>
    <definedName name="FP">'[1]COMPTE DE RESULTAT'!$C$32:$C$32</definedName>
    <definedName name="FW">'[1]COMPTE DE RESULTAT'!$C$45:$C$45</definedName>
    <definedName name="GD">'[1]COMPTE DE RESULTAT'!$C$64:$C$64</definedName>
    <definedName name="HG">'[1]COMPTE DE RESULTAT'!$F$19:$F$19</definedName>
    <definedName name="HO">'[1]COMPTE DE RESULTAT'!$F$37:$F$37</definedName>
    <definedName name="HU">'[1]COMPTE DE RESULTAT'!$F$49:$F$49</definedName>
    <definedName name="IB">'[1]COMPTE DE RESULTAT'!$F$68:$F$68</definedName>
    <definedName name="IC">'[1]COMPTE DE RESULTAT'!$F$70:$F$70</definedName>
    <definedName name="REXERC">'[1]SIG'!$F$58</definedName>
    <definedName name="_xlnm.Print_Area" localSheetId="1">'Feuille de saisie'!$A$1:$I$75</definedName>
    <definedName name="_xlnm.Print_Area" localSheetId="4">'Régime micro - autoentrepreneur'!$A$1:$I$60</definedName>
    <definedName name="_xlnm.Print_Area" localSheetId="2">'Scénario 1 - aide à la décision'!$A$1:$H$49</definedName>
    <definedName name="_xlnm.Print_Area" localSheetId="3">'Scénario 2 - aide à la décision'!$A$1:$H$48</definedName>
  </definedNames>
  <calcPr fullCalcOnLoad="1"/>
</workbook>
</file>

<file path=xl/sharedStrings.xml><?xml version="1.0" encoding="utf-8"?>
<sst xmlns="http://schemas.openxmlformats.org/spreadsheetml/2006/main" count="606" uniqueCount="504">
  <si>
    <t>DECISION</t>
  </si>
  <si>
    <t>Commentaires :</t>
  </si>
  <si>
    <t>Achats de marchandises</t>
  </si>
  <si>
    <t>Classe 6</t>
  </si>
  <si>
    <t>Classe 7</t>
  </si>
  <si>
    <t>Achats sauf 603</t>
  </si>
  <si>
    <t>Ventes de produits fabriques, prestation de services, marchandises</t>
  </si>
  <si>
    <t>Achats stockés matières premières et fournitures</t>
  </si>
  <si>
    <t>Ventes de produits finis</t>
  </si>
  <si>
    <t>Matières (ou groupe)A</t>
  </si>
  <si>
    <t>Produits finis(ou groupe A)</t>
  </si>
  <si>
    <t>Matières (ou groupe)B</t>
  </si>
  <si>
    <t>Produits finis (ou groupe B)</t>
  </si>
  <si>
    <t>Fournitures (A,B,C)</t>
  </si>
  <si>
    <t>Ventes de produits intermédiaires</t>
  </si>
  <si>
    <t>Achats stockés autres approvisionnements</t>
  </si>
  <si>
    <t>Ventes de produits résiduels</t>
  </si>
  <si>
    <t>Matières consommables</t>
  </si>
  <si>
    <t>Travaux</t>
  </si>
  <si>
    <t>Matières (ou groupe)C</t>
  </si>
  <si>
    <t>Travaux de catégorie (ou activité A)</t>
  </si>
  <si>
    <t>Matières (ou groupe)D</t>
  </si>
  <si>
    <t>Travaux de catégorie (ou activité B)</t>
  </si>
  <si>
    <t>Fournitures consommables</t>
  </si>
  <si>
    <t>Études</t>
  </si>
  <si>
    <t>Combustibles</t>
  </si>
  <si>
    <t>Prestations de services</t>
  </si>
  <si>
    <t>Produits d'entretien</t>
  </si>
  <si>
    <t>Ventes de marchandises</t>
  </si>
  <si>
    <t>Fournitures d'atelier et d'usine</t>
  </si>
  <si>
    <t>Marchandises (ou groupe A)</t>
  </si>
  <si>
    <t>Fournitures de magasin</t>
  </si>
  <si>
    <t>Marchandises (ou groupe B)</t>
  </si>
  <si>
    <t>Fournitures de bureau</t>
  </si>
  <si>
    <t>Produits des activités annexes</t>
  </si>
  <si>
    <t>Emballages</t>
  </si>
  <si>
    <t>Produits des services exploités dans l'intérêt du personnel</t>
  </si>
  <si>
    <t>Emballages perdus</t>
  </si>
  <si>
    <t>Commissions et courtages</t>
  </si>
  <si>
    <t>Emballages récupérables non identifiables</t>
  </si>
  <si>
    <t>Locations diverses</t>
  </si>
  <si>
    <t>Emballages à usage mixte</t>
  </si>
  <si>
    <t>Mises à disposition de personnel facturée</t>
  </si>
  <si>
    <t>Variation des stocks (approvisionnement et marchandises)</t>
  </si>
  <si>
    <t>Ports et frais accessoires facturés</t>
  </si>
  <si>
    <t>Variation des stocks de matières premières  ( et fournitures)</t>
  </si>
  <si>
    <t>Bonis sur reprise d'emballages consignés</t>
  </si>
  <si>
    <t>Variation des stocks des autres approvisionnements</t>
  </si>
  <si>
    <t>Bonification obtenues des clients et primes sur ventes</t>
  </si>
  <si>
    <t>Variation des stock de marchandises</t>
  </si>
  <si>
    <t>Autres produits d'activités annexes (cessions d'approvisionnements)</t>
  </si>
  <si>
    <t>Achats d'études et prestations de services</t>
  </si>
  <si>
    <t>Rabais, remise et ristournes accordés par l'entreprise</t>
  </si>
  <si>
    <t>Achats de matériel, équipements et travaux</t>
  </si>
  <si>
    <t>Sur ventes de produits finis</t>
  </si>
  <si>
    <t>Achats non stockés de matières et fournitures</t>
  </si>
  <si>
    <t>Sur ventes de produits intermédiaires</t>
  </si>
  <si>
    <t>Fournitures non stockables (eau énergie…)</t>
  </si>
  <si>
    <t>Sur travaux</t>
  </si>
  <si>
    <t>Fournitures d'entretien et de petit équipement</t>
  </si>
  <si>
    <t>Sur études</t>
  </si>
  <si>
    <t>Fournitures administratives</t>
  </si>
  <si>
    <t>Sur prestations de services</t>
  </si>
  <si>
    <t>Autres matières et fournitures</t>
  </si>
  <si>
    <t>Sur ventes de marchandises</t>
  </si>
  <si>
    <t>Sur produits des activités annexes</t>
  </si>
  <si>
    <t>Marchandise (ou groupe)A</t>
  </si>
  <si>
    <t>Production stockée (ou déstockage)</t>
  </si>
  <si>
    <t>Variation des stocks (en cours de production, produits)</t>
  </si>
  <si>
    <t>Compte réservé, le cas échéant, à la récapitulation des frais accessoires incorporés aux achats</t>
  </si>
  <si>
    <t>Variation des en cours de production de biens</t>
  </si>
  <si>
    <t>Rabais remises ristournes obtenus sur achats</t>
  </si>
  <si>
    <t>Produits en cours</t>
  </si>
  <si>
    <t>De matières premières et fournitures</t>
  </si>
  <si>
    <t>Travaux en cours</t>
  </si>
  <si>
    <t>D'autre approvisionnements stockés</t>
  </si>
  <si>
    <t>Variation des en cours de production de services</t>
  </si>
  <si>
    <t>D'études et de prestation de services</t>
  </si>
  <si>
    <t>Études en cours</t>
  </si>
  <si>
    <t>De matériel équipements et travaux</t>
  </si>
  <si>
    <t>Prestation de services en cours</t>
  </si>
  <si>
    <t>D'approvisionnements non stockés</t>
  </si>
  <si>
    <t>Variation de stock produits</t>
  </si>
  <si>
    <t>De marchandises</t>
  </si>
  <si>
    <t>Produits intermédiaires</t>
  </si>
  <si>
    <t>Rabais remises ristournes non affectés</t>
  </si>
  <si>
    <t>Produits finis</t>
  </si>
  <si>
    <t>61/62</t>
  </si>
  <si>
    <t>Autres charges externes</t>
  </si>
  <si>
    <t>Produits résiduels</t>
  </si>
  <si>
    <t>services extérieurs</t>
  </si>
  <si>
    <t>Production immobilisée</t>
  </si>
  <si>
    <t>sous traitante générale</t>
  </si>
  <si>
    <t>Immobilisations incorporelles</t>
  </si>
  <si>
    <t>Redevance de crédit-bail</t>
  </si>
  <si>
    <t>Immobilisation corporelles</t>
  </si>
  <si>
    <t>Crédit-bail mobilier</t>
  </si>
  <si>
    <t>Subventions d'exploitation</t>
  </si>
  <si>
    <t>Crédit-bail immobilier</t>
  </si>
  <si>
    <t>Autres&lt;produits de gestion courante</t>
  </si>
  <si>
    <t>Locations</t>
  </si>
  <si>
    <t>Redevances pour concessions, brevets, licences, marques, procédés, logiciels, droits et valeurs similaires</t>
  </si>
  <si>
    <t xml:space="preserve">Locations immobilières </t>
  </si>
  <si>
    <t>Redevances pour concessions, brevets, licences, marques, procédés, logiciels</t>
  </si>
  <si>
    <t>Locations mobilières</t>
  </si>
  <si>
    <t>Droits d'auteur et de reproduction</t>
  </si>
  <si>
    <t>malis sur emballages</t>
  </si>
  <si>
    <t>Autres droits et valeur similaires</t>
  </si>
  <si>
    <t>Charges locatives et de copropriété</t>
  </si>
  <si>
    <t>Revenus des immeubles non affectés à des activités professionnelles</t>
  </si>
  <si>
    <t>Entretien et réparations</t>
  </si>
  <si>
    <t>Jetons de présence et rémunérations d'administrateurs, gérants…</t>
  </si>
  <si>
    <t>Sur biens immobiliers</t>
  </si>
  <si>
    <t>Ristournes perçues des coopératives (provenant des excédents)</t>
  </si>
  <si>
    <t>Sur biens mobiliers</t>
  </si>
  <si>
    <t>Quotes- parts de résultat sur opérations faites en commun</t>
  </si>
  <si>
    <t>Maintenance</t>
  </si>
  <si>
    <t>Quote parts de pertes transférée (comptabilité de gérant)</t>
  </si>
  <si>
    <t>Primes d'assurances</t>
  </si>
  <si>
    <t>Quote part de bénéfice attribuée (comptabilité des associés non gérants)</t>
  </si>
  <si>
    <t>Multirisques</t>
  </si>
  <si>
    <t>Produit divers de gestion courante</t>
  </si>
  <si>
    <t>Assurances obligatoires dommage construction</t>
  </si>
  <si>
    <t>Produits financiers</t>
  </si>
  <si>
    <t>Assurance transport</t>
  </si>
  <si>
    <t>Produits de participations</t>
  </si>
  <si>
    <t>Sur achats</t>
  </si>
  <si>
    <t>Revenus des titres de participation,</t>
  </si>
  <si>
    <t>Sur ventes</t>
  </si>
  <si>
    <t>Revenus sur autres formes de participation</t>
  </si>
  <si>
    <t>Sur autres biens</t>
  </si>
  <si>
    <t>Revenus des créances rattachées à des participations</t>
  </si>
  <si>
    <t>Risques d'exploitation</t>
  </si>
  <si>
    <t>Produits sur autres immobilisations financières</t>
  </si>
  <si>
    <t>Insolvabilité clients</t>
  </si>
  <si>
    <t>Revenus des titres immobilisés</t>
  </si>
  <si>
    <t>Études de recherches</t>
  </si>
  <si>
    <t>Revenus des prêts</t>
  </si>
  <si>
    <t>Divers</t>
  </si>
  <si>
    <t>Revenus des créances immobilisées</t>
  </si>
  <si>
    <t>Documentation générale</t>
  </si>
  <si>
    <t>Revenus des autres créances</t>
  </si>
  <si>
    <t>Documentation technique</t>
  </si>
  <si>
    <t>Revenus des créances commerciales</t>
  </si>
  <si>
    <t>Frais de colloques, séminaires, conférences</t>
  </si>
  <si>
    <t>Revenus des créances divers</t>
  </si>
  <si>
    <t>Rabais, remises et ristournes obtenus sur service extérieurs</t>
  </si>
  <si>
    <t>Revenus des valeurs mobilière de placement</t>
  </si>
  <si>
    <t>Autres services extérieurs</t>
  </si>
  <si>
    <t>Escomptes obtenus</t>
  </si>
  <si>
    <t>Personnel extérieur à l'entreprise</t>
  </si>
  <si>
    <t>Gains de changes</t>
  </si>
  <si>
    <t>Personnel intérimaire</t>
  </si>
  <si>
    <t>Produits net sur cessions de valeurs mobilière de placement</t>
  </si>
  <si>
    <t>Personnel détaché ou prêté à l'entreprise</t>
  </si>
  <si>
    <t>Autres produits financiers</t>
  </si>
  <si>
    <t>Rémunérations d'intérimaires et honoraires</t>
  </si>
  <si>
    <t>Produits exceptionnels</t>
  </si>
  <si>
    <t>Commissions et courtages sur achats</t>
  </si>
  <si>
    <t>Produits exceptionnels sur opérations de gestion</t>
  </si>
  <si>
    <t>Commissions et courtages sur ventes</t>
  </si>
  <si>
    <t>Dédits et pénalités perçus sur achats et sur ventes</t>
  </si>
  <si>
    <t>Rémunérations transitaires</t>
  </si>
  <si>
    <t>Libéralités reçues</t>
  </si>
  <si>
    <t>Rémunération d'affacturage</t>
  </si>
  <si>
    <t>Rentrées sur créances amorties</t>
  </si>
  <si>
    <t>Honoraires</t>
  </si>
  <si>
    <t>Subventions d'équilibre</t>
  </si>
  <si>
    <t>Frais d'actes et de contentieux</t>
  </si>
  <si>
    <t>Dégrèvements d'impôts autres que d'impôts sur les bénéfices</t>
  </si>
  <si>
    <t>Autres produits exceptionnels sur opérations de gestions</t>
  </si>
  <si>
    <t>Publicité, publications relations publiques</t>
  </si>
  <si>
    <t>(Compte à la disposition des entités pour enregistrer, en cours d'exercice, les produits sur exercices antérieurs)</t>
  </si>
  <si>
    <t>Annonces et insertions</t>
  </si>
  <si>
    <t>Produits de cessions d'éléments d'actif</t>
  </si>
  <si>
    <t>Échantillons</t>
  </si>
  <si>
    <t>Foires et expositions</t>
  </si>
  <si>
    <t>Cadeaux à la clientèle</t>
  </si>
  <si>
    <t>Immobilisations financière</t>
  </si>
  <si>
    <t xml:space="preserve">Primes  </t>
  </si>
  <si>
    <t>Autres éléments d'actif</t>
  </si>
  <si>
    <t>Catalogues et imprimés</t>
  </si>
  <si>
    <t>Quote part des subventions d'investissement virés au résultat de l'exercice</t>
  </si>
  <si>
    <t>Publications</t>
  </si>
  <si>
    <t xml:space="preserve">Autres produits exceptionnels </t>
  </si>
  <si>
    <t>Divers (pourboires, dons, courants…)</t>
  </si>
  <si>
    <t>Bonis provenant de clause d'indexation</t>
  </si>
  <si>
    <t>Transports de biens et transports collectifs du personnel</t>
  </si>
  <si>
    <t>Lots</t>
  </si>
  <si>
    <t>Transports sur achats</t>
  </si>
  <si>
    <t>Bonis provenant du rachat par l'entreprise d'actions et d'obligations émises par elle-même</t>
  </si>
  <si>
    <t>Transports sur ventes</t>
  </si>
  <si>
    <t>Produits exceptionnels divers</t>
  </si>
  <si>
    <t>Transports entre établissements ou chantiers</t>
  </si>
  <si>
    <t>Reprise sur amortissement et provisions</t>
  </si>
  <si>
    <t>Transports administratifs</t>
  </si>
  <si>
    <t>Reprise sur amortissement et provisions (à inscrire dans les produits d'exploitation)</t>
  </si>
  <si>
    <t>Transports collectifs du personnel</t>
  </si>
  <si>
    <t>Reprises sur amortissements des immobilisations incorporelles et corporelles</t>
  </si>
  <si>
    <t>Déplacements , missions et réceptions</t>
  </si>
  <si>
    <t>Voyages de déplacements</t>
  </si>
  <si>
    <t>Reprises sur provisions pour risques et charges d'exploitation</t>
  </si>
  <si>
    <t>Frais de déménagement</t>
  </si>
  <si>
    <t>Reprises  sur provisions pour dépréciation des immobilisations incorporelles et corporelles</t>
  </si>
  <si>
    <t xml:space="preserve">Missions </t>
  </si>
  <si>
    <t>Réceptions</t>
  </si>
  <si>
    <t>Frais postaux et télécommunications</t>
  </si>
  <si>
    <t>Reprises sur provisions pour dépréciation des actifs circulants</t>
  </si>
  <si>
    <t>Services bancaires et assimilés</t>
  </si>
  <si>
    <t>Stock et en cours</t>
  </si>
  <si>
    <t>Frais sur titres (achat, vente ,garde)</t>
  </si>
  <si>
    <t>Créances</t>
  </si>
  <si>
    <t>Commissions et frais sur émission d'emprunts</t>
  </si>
  <si>
    <t>Reprises sur provisions ( à inscrire dans les produits financier)</t>
  </si>
  <si>
    <t>Frais sur effets</t>
  </si>
  <si>
    <t>Reprises sur provisions pour risques et charges financières</t>
  </si>
  <si>
    <t>Location de coffres</t>
  </si>
  <si>
    <t>Reprises sur provisions pour dépréciation des éléments financiers</t>
  </si>
  <si>
    <t>Autres frais et commissions sur prestations de services</t>
  </si>
  <si>
    <t>Immobilisations financières</t>
  </si>
  <si>
    <t>Valeurs mobilières de placement</t>
  </si>
  <si>
    <t>Concours divers (cotisation…)</t>
  </si>
  <si>
    <t>Reprises sur provisions (à inscrire dans les produits exceptionnels)</t>
  </si>
  <si>
    <t>Frais de recrutement de personnel</t>
  </si>
  <si>
    <t>Reprises sur provisions réglementées (immobilisations)</t>
  </si>
  <si>
    <t>Rabais remises ristournes obtenus sur autres services extérieurs</t>
  </si>
  <si>
    <t>Amortissements dérogatoires</t>
  </si>
  <si>
    <t>Impôts, taxes et versements assimilés</t>
  </si>
  <si>
    <t>Provisions spéciale de réévaluation</t>
  </si>
  <si>
    <t>Impôts, taxes et versements assimilés sur rémunérations(administrations des impôts)</t>
  </si>
  <si>
    <t>Plus values réinvesties</t>
  </si>
  <si>
    <t>Taxe sur les salaires</t>
  </si>
  <si>
    <t>Reprises sur provisions réglementées (stock)</t>
  </si>
  <si>
    <t>Taxes d'apprentissage</t>
  </si>
  <si>
    <t>Reprises sur autres provisions réglementées</t>
  </si>
  <si>
    <t>Participation des employeurs à la formation professionnelle continue</t>
  </si>
  <si>
    <t>Reprises sur provisions pour risques et charges exceptionnels</t>
  </si>
  <si>
    <t>Cotisation pour défaut d'investissement obligatoire dans la construction</t>
  </si>
  <si>
    <t>Reprises sur provisions pour dépréciations exceptionnelles</t>
  </si>
  <si>
    <t>Autres</t>
  </si>
  <si>
    <t>Transferts de charges</t>
  </si>
  <si>
    <t>Impôts, taxes et versements assimilés sur rémunérations (Autres organismes)</t>
  </si>
  <si>
    <t>Transferts de charges d'exploitation</t>
  </si>
  <si>
    <t>Versement de transport</t>
  </si>
  <si>
    <t>Transferts de charges financières</t>
  </si>
  <si>
    <t>Allocation logement</t>
  </si>
  <si>
    <t>Transferts de charges exceptionnelles</t>
  </si>
  <si>
    <t>Participations des employeurs à la formation professionnelle continue</t>
  </si>
  <si>
    <t>Participations des employeurs à l'effort de construction</t>
  </si>
  <si>
    <t>Versements libératoires ouvrant droit à l'exonération de la taxe d'apprentissage</t>
  </si>
  <si>
    <t>Autres impôts, taxes et versements assimilés sur rémunérations(administrations des impôts)</t>
  </si>
  <si>
    <t>Impôts directs (sauf impôts sur les bénéfices)</t>
  </si>
  <si>
    <t>Taxe professionnelle</t>
  </si>
  <si>
    <t>Taxes foncières</t>
  </si>
  <si>
    <t>Autres impôts locaux</t>
  </si>
  <si>
    <t>Taxes sur les véhicules des sociétés</t>
  </si>
  <si>
    <t>Taxes sur le chiffre d'affaires non récupérables</t>
  </si>
  <si>
    <t>Impôts indirects</t>
  </si>
  <si>
    <t>Droits d'enregistrement et de timbre</t>
  </si>
  <si>
    <t>Droits de mutation</t>
  </si>
  <si>
    <t>Autres droits</t>
  </si>
  <si>
    <t>Autres impôts, taxes et versements assimilés sur rémunérations (Autres organismes)</t>
  </si>
  <si>
    <t>Contribution sociale de solidarité à la charge des sociétés</t>
  </si>
  <si>
    <t>Taxes perçues par les organismes publics internationaux</t>
  </si>
  <si>
    <t>Impôts et taxes exigibles à l'étranger</t>
  </si>
  <si>
    <t>Taxes diverses</t>
  </si>
  <si>
    <t>Charges de personnel</t>
  </si>
  <si>
    <t>Rémunérations du personnel</t>
  </si>
  <si>
    <t>Salaires, appointements</t>
  </si>
  <si>
    <t>Congés payés</t>
  </si>
  <si>
    <t>Primes et gratifications</t>
  </si>
  <si>
    <t>Indemnités et avantages divers</t>
  </si>
  <si>
    <t>Supplément familial</t>
  </si>
  <si>
    <t>Rémunération du travail de l'exploitant</t>
  </si>
  <si>
    <t>Charges de sécurité sociale et de prévoyance</t>
  </si>
  <si>
    <t>Cotisation à l'URSSAF</t>
  </si>
  <si>
    <t>Cotisations aux  mutuelles</t>
  </si>
  <si>
    <t>Cotisations  aux caisse de retraites</t>
  </si>
  <si>
    <t>Cotisation aux ASSEDIC</t>
  </si>
  <si>
    <t>Cotisation aux autres organismes sociaux</t>
  </si>
  <si>
    <t>Cotisation sociales personnelles de l'exploitant</t>
  </si>
  <si>
    <t>Autre charges sociaux</t>
  </si>
  <si>
    <t>Prestation directes</t>
  </si>
  <si>
    <t>Versements aux comités d'entreprise et d'établissement</t>
  </si>
  <si>
    <t>Versement aux comités d'hygiène et de sécurité</t>
  </si>
  <si>
    <t>Versement aux autre œuvres sociales</t>
  </si>
  <si>
    <t>Médecine du travail, pharmacie</t>
  </si>
  <si>
    <t>Autre charges de personnel</t>
  </si>
  <si>
    <t>Autres charges de gestion courante</t>
  </si>
  <si>
    <t>Redevances pour concessions, brevets, licences,marques, procédés, logiciels,droits et valeurs similaires</t>
  </si>
  <si>
    <t>Redevances pour concessions, brevets, licences,marques, procédés, logiciels</t>
  </si>
  <si>
    <t>Autres droits et valeurs similaires</t>
  </si>
  <si>
    <t>Jetons de présence</t>
  </si>
  <si>
    <t>Perte sur créances irrécouvrables</t>
  </si>
  <si>
    <t>Créances de l'exercice</t>
  </si>
  <si>
    <t>Créances des exercice antérieurs</t>
  </si>
  <si>
    <t>Quote part de résultat sur opérations faites en commun</t>
  </si>
  <si>
    <t>Quote part bénéfice transférée (comptabilité du gérant)</t>
  </si>
  <si>
    <t>Quote part de perte supportée (comptabilité des associés non gérants)</t>
  </si>
  <si>
    <t>Charges divers de gestion courante</t>
  </si>
  <si>
    <t>Charges financières</t>
  </si>
  <si>
    <t>Charges d'intérêts</t>
  </si>
  <si>
    <t>Intérêt des emprunts et dettes</t>
  </si>
  <si>
    <t>Des emprunts et dettes assimilées</t>
  </si>
  <si>
    <t>des dettes rattachées à des participations</t>
  </si>
  <si>
    <t>Intérêt des comptes courants et des dépôts créditeurs</t>
  </si>
  <si>
    <t>Intérêts bancaires et sur opérations de financement (escompte)</t>
  </si>
  <si>
    <t>Intérêts des obligation cautionnées</t>
  </si>
  <si>
    <t xml:space="preserve">Intérêts des autres dettes </t>
  </si>
  <si>
    <t>Des dettes commerciales</t>
  </si>
  <si>
    <t>Des dettes diverses</t>
  </si>
  <si>
    <t>Pertes sur créances liées à des participations</t>
  </si>
  <si>
    <t>Escomptes accordés</t>
  </si>
  <si>
    <t>Pertes de change</t>
  </si>
  <si>
    <t>Charges nettes sur cessions de valeurs mobilières de placement</t>
  </si>
  <si>
    <t>Autres charges financières</t>
  </si>
  <si>
    <t>Charges exceptionnelles sur opérations de gestion</t>
  </si>
  <si>
    <t>Pénalités sur marchés (et débits payer sur achats et ventes)</t>
  </si>
  <si>
    <t>Pénalités, amendes fiscales et pénales</t>
  </si>
  <si>
    <t>Dons, libéralités</t>
  </si>
  <si>
    <t>Créances devenues irrécouvrables dans l'exercice</t>
  </si>
  <si>
    <t>Subventions accordées</t>
  </si>
  <si>
    <t>Rappels d'impôts (autres qu'impôts sur les bénéfices)</t>
  </si>
  <si>
    <t>Autre charges exceptionnelles sur opérations de gestion</t>
  </si>
  <si>
    <t>Compte à la disposition des entités pour enregistrer, en cours d'exercice les charges sur exercice antérieur</t>
  </si>
  <si>
    <t>Valeur comptable des éléments d'actif cédés</t>
  </si>
  <si>
    <t>Immobilisations corporelles</t>
  </si>
  <si>
    <t>Autres charges exceptionnelles</t>
  </si>
  <si>
    <t>Malis provenant de clause d'indexation</t>
  </si>
  <si>
    <t>Malis provenant du rachat par l'entreprise d'actions et d'obligations émises par elle-même</t>
  </si>
  <si>
    <t>Charges exceptionnelles diverses</t>
  </si>
  <si>
    <t>Dotations aux amortissements et aux provisions</t>
  </si>
  <si>
    <t>Dotations aux amortissements et aux provisions charges d'exploitation</t>
  </si>
  <si>
    <t>Dotations aux amortissements sur immobilisations incorporelles et corporelles</t>
  </si>
  <si>
    <t>Dotations aux amortissement incorporelles</t>
  </si>
  <si>
    <t>Dotations aux amortissement corporelles</t>
  </si>
  <si>
    <t>Dotations aux amortissement des charges d'exploitation à répartir</t>
  </si>
  <si>
    <t>Dotations aux provisions pour risque et charges d'exploitation</t>
  </si>
  <si>
    <t>Dotations aux provisions pour dépréciation des immobilisations incorporelles et corporelles</t>
  </si>
  <si>
    <t>Dotations aux  provisions pour dépréciation des actifs circulants</t>
  </si>
  <si>
    <t>Stocks en cours</t>
  </si>
  <si>
    <t>Dotations aux au amortissements et provisions  charges financière</t>
  </si>
  <si>
    <t>Dotations aux amortissements des primes de remboursement des obligations</t>
  </si>
  <si>
    <t>Dotations aux au provisions pour risque et charges financières</t>
  </si>
  <si>
    <t>Dotation aux provisions pour dépréciation des éléments financiers</t>
  </si>
  <si>
    <t>Valeurs mobilière de placement</t>
  </si>
  <si>
    <t>Autres dotations</t>
  </si>
  <si>
    <t>Dotations aux amortissements et aux provisions charges exceptionnelles</t>
  </si>
  <si>
    <t>Dotations aux amortissements exceptionnelles des immobilisations</t>
  </si>
  <si>
    <t>Dotations aux provisions réglementées (immobilisations)</t>
  </si>
  <si>
    <t>Amortissement dérogatoires</t>
  </si>
  <si>
    <t>Dotations aux provisions réglementées (stocks)</t>
  </si>
  <si>
    <t>Dotations aux autres provisions réglementées</t>
  </si>
  <si>
    <t>Dotation pour risques et charges exceptionnels</t>
  </si>
  <si>
    <t>Dotations aux provisions pour dépréciation exceptionnelles</t>
  </si>
  <si>
    <t>Participations des salariés impôts sur les bénéfices et assimilés</t>
  </si>
  <si>
    <t>Participation des salariés aux résultats</t>
  </si>
  <si>
    <t>Impôts sur les bénéfices</t>
  </si>
  <si>
    <t>Impôts due en France</t>
  </si>
  <si>
    <t>Contribution additionnelle à l'impôt sur les bénéfices</t>
  </si>
  <si>
    <t>Impôts dus à l'étranger</t>
  </si>
  <si>
    <t>Supplément d'impôt sur les sociétés lié aux distributions</t>
  </si>
  <si>
    <t>Imposition forfaitaire annuelle des sociétés</t>
  </si>
  <si>
    <t>Intégration fiscale</t>
  </si>
  <si>
    <t>Intégration fiscale charges</t>
  </si>
  <si>
    <t>Intégration fiscale produits</t>
  </si>
  <si>
    <t>Produits reports en arrière des déficits</t>
  </si>
  <si>
    <t>Résultat :</t>
  </si>
  <si>
    <t>Entreprise individuelle</t>
  </si>
  <si>
    <t>Société</t>
  </si>
  <si>
    <t>N-1</t>
  </si>
  <si>
    <t>N-2</t>
  </si>
  <si>
    <t>N-3</t>
  </si>
  <si>
    <t>Chiffre d'affaires</t>
  </si>
  <si>
    <t>Intitulé</t>
  </si>
  <si>
    <t>Moyenne triennale</t>
  </si>
  <si>
    <t>Dotations aux amortissements</t>
  </si>
  <si>
    <t>Dotation aux provisions</t>
  </si>
  <si>
    <t>Montant HT</t>
  </si>
  <si>
    <t>CAF initiale</t>
  </si>
  <si>
    <t>Valeur annuelle de l'amortissement</t>
  </si>
  <si>
    <t>Emprunts et dettes à 1 an au plus</t>
  </si>
  <si>
    <t>INFORMATIONS GENERALES</t>
  </si>
  <si>
    <t>INFORMATIONS COMPTABLES</t>
  </si>
  <si>
    <t>INFORMATIONS RELATIVES AUX TRAVAUX D'ACCESSIBILITE</t>
  </si>
  <si>
    <t>Surface de vente initiale</t>
  </si>
  <si>
    <t>Surface de vente après travaux d'accessibilité</t>
  </si>
  <si>
    <t>Chiffre d'affaires initial</t>
  </si>
  <si>
    <t>Soit une variation de</t>
  </si>
  <si>
    <t>2052 / FL</t>
  </si>
  <si>
    <t>2052 / GA + GB</t>
  </si>
  <si>
    <t>2053 / HL</t>
  </si>
  <si>
    <t>2053 / HM</t>
  </si>
  <si>
    <t>2053 / HN</t>
  </si>
  <si>
    <t>2052 / GC + GD</t>
  </si>
  <si>
    <t>2052 / FS</t>
  </si>
  <si>
    <t>2033 / 232</t>
  </si>
  <si>
    <t>2033 / 234</t>
  </si>
  <si>
    <t>2033 / 264</t>
  </si>
  <si>
    <t>2033 / 254</t>
  </si>
  <si>
    <t>2033 / 256</t>
  </si>
  <si>
    <t>2033 / 210 + 214 + 218</t>
  </si>
  <si>
    <t>2033 / 156 - 195</t>
  </si>
  <si>
    <t>Codes liasse fiscale</t>
  </si>
  <si>
    <r>
      <rPr>
        <sz val="10"/>
        <color indexed="8"/>
        <rFont val="Wide Latin"/>
        <family val="1"/>
      </rPr>
      <t>–</t>
    </r>
    <r>
      <rPr>
        <sz val="11.5"/>
        <color indexed="8"/>
        <rFont val="Calibri"/>
        <family val="2"/>
      </rPr>
      <t xml:space="preserve"> </t>
    </r>
    <r>
      <rPr>
        <sz val="10"/>
        <color indexed="8"/>
        <rFont val="Calibri"/>
        <family val="2"/>
      </rPr>
      <t>Emprunts et dettes à 1 an au plus</t>
    </r>
  </si>
  <si>
    <r>
      <rPr>
        <sz val="10"/>
        <color indexed="8"/>
        <rFont val="Wide Latin"/>
        <family val="1"/>
      </rPr>
      <t>–</t>
    </r>
    <r>
      <rPr>
        <sz val="11.5"/>
        <color indexed="8"/>
        <rFont val="Calibri"/>
        <family val="2"/>
      </rPr>
      <t xml:space="preserve"> </t>
    </r>
    <r>
      <rPr>
        <sz val="10"/>
        <color indexed="8"/>
        <rFont val="Calibri"/>
        <family val="2"/>
      </rPr>
      <t>Valeur annuelle de l'amortissement diagnostiqué</t>
    </r>
  </si>
  <si>
    <t>2057 colonne 2 / VG + VH + VI</t>
  </si>
  <si>
    <r>
      <t xml:space="preserve"> </t>
    </r>
    <r>
      <rPr>
        <b/>
        <sz val="16"/>
        <color indexed="8"/>
        <rFont val="Calibri"/>
        <family val="2"/>
      </rPr>
      <t>=</t>
    </r>
    <r>
      <rPr>
        <b/>
        <sz val="12"/>
        <color indexed="8"/>
        <rFont val="Calibri"/>
        <family val="2"/>
      </rPr>
      <t xml:space="preserve"> disponibilités après travaux</t>
    </r>
  </si>
  <si>
    <t>Résultat comptable après abattement fiscal</t>
  </si>
  <si>
    <t>5TB / 5KP</t>
  </si>
  <si>
    <t>5TA / 5KO</t>
  </si>
  <si>
    <t>Codes Cerfa Déclaration Complémentaire de revenus 2042 C</t>
  </si>
  <si>
    <t>5TE / 5HQ</t>
  </si>
  <si>
    <t>Total Chiffres d'affaires</t>
  </si>
  <si>
    <t>Montant TTC</t>
  </si>
  <si>
    <t>Total travaux d'accessibilité</t>
  </si>
  <si>
    <t>Revenu fiscal de l'exploitant</t>
  </si>
  <si>
    <t>– Emprunts et dettes professionnelles à 1 an au plus</t>
  </si>
  <si>
    <t>– Travaux de mise aux normes d'accessibilité</t>
  </si>
  <si>
    <t>Emprunts et dettes professionnelles à 1 an au plus*</t>
  </si>
  <si>
    <t>* Montant annuel des remboursements d'emprunts à 1 an</t>
  </si>
  <si>
    <t>Total des charges</t>
  </si>
  <si>
    <t>Chiffre d'affaires vente de marchandises</t>
  </si>
  <si>
    <t>Chiffre d'affaires prestations de services à caractère libéral (BNC)</t>
  </si>
  <si>
    <t>Chiffre d'affaires prestations de services à caractère industriel, commercial et artisanal (BIC)</t>
  </si>
  <si>
    <r>
      <t xml:space="preserve">ACCESSIBILITE DES ERP EXISTANTS - DEMANDE DE DEROGATION POUR CONSEQUENCES EXCESSIVES
</t>
    </r>
    <r>
      <rPr>
        <b/>
        <sz val="12"/>
        <color indexed="9"/>
        <rFont val="Calibri"/>
        <family val="2"/>
      </rPr>
      <t>FEUILLE DE SAISIE</t>
    </r>
  </si>
  <si>
    <t>ACCESSIBILITE DES ERP EXISTANTS</t>
  </si>
  <si>
    <t>Chiffre d'affaires estimé après travaux</t>
  </si>
  <si>
    <t>CAF estimée après travaux</t>
  </si>
  <si>
    <t>Explications :</t>
  </si>
  <si>
    <t>CRITERE DEROGATOIRE 1 : CAPACITE A FINANCER LES TRAVAUX</t>
  </si>
  <si>
    <t>PROPOSITION :</t>
  </si>
  <si>
    <t>Impôt sur le revenu</t>
  </si>
  <si>
    <t>Impôt sur les Sociétés</t>
  </si>
  <si>
    <t>OUTIL D'AIDE A LA DECISION EN CAS DE DEMANDE DE DEROGATION POUR DISPROPORTION MANIFESTE 
ENTRE LA MISE EN ACCESSIBILITE 
ET SES CONSEQUENCES POUR L'ETABLISSEMENT</t>
  </si>
  <si>
    <t>A actualiser selon évolution règlementaire</t>
  </si>
  <si>
    <t>Détail des travaux d'accessibilité à réaliser (dont les travaux induits, de sécurité par exemple)</t>
  </si>
  <si>
    <t>- création d'un ascenseur : entre 10 et 15 ans</t>
  </si>
  <si>
    <t>- travaux lourds de gros œuvres : entre 20 et 30 ans</t>
  </si>
  <si>
    <t>- création d'un élévateur : entre 4 et 5 ans</t>
  </si>
  <si>
    <r>
      <t xml:space="preserve">Remplir les parties grisées </t>
    </r>
    <r>
      <rPr>
        <i/>
        <sz val="12"/>
        <color indexed="8"/>
        <rFont val="Calibri"/>
        <family val="2"/>
      </rPr>
      <t>(Les champs sont à remplir par la CCI ou par l'organisme compétent)</t>
    </r>
  </si>
  <si>
    <t>Objet (travaux liés à l'entrée de l'ERP à inscrire en premier)</t>
  </si>
  <si>
    <t>SMIC annuel brut :</t>
  </si>
  <si>
    <t>CRITERE DEROGATOIRE 2 : VIABILITE DE L'ENTREPRISE CONSECUTIVE A LA DIMINUTION DE LA SURFACE DE VENTE APRES TRAVAUX</t>
  </si>
  <si>
    <t>- travaux légers sur gros œuvres : entre 5 et 10 ans</t>
  </si>
  <si>
    <t>- création d'un sanitaire : entre 5 et 10 ans</t>
  </si>
  <si>
    <t>et</t>
  </si>
  <si>
    <t>Rappel de la préconisation relative au reste à vivre de l'exploitant:</t>
  </si>
  <si>
    <t>Compris entre</t>
  </si>
  <si>
    <t>2033 / 310</t>
  </si>
  <si>
    <t>oui</t>
  </si>
  <si>
    <t>non</t>
  </si>
  <si>
    <t>©ACFCI – reproduction interdite – juillet 2012</t>
  </si>
  <si>
    <t>Nom de l'entreprise :</t>
  </si>
  <si>
    <t>Nom / prénom du dirigeant :</t>
  </si>
  <si>
    <t>CP / Ville :</t>
  </si>
  <si>
    <t>Structure juridique de l'entreprise :</t>
  </si>
  <si>
    <t>Régime fiscal :</t>
  </si>
  <si>
    <t>Présence d'un conjoint collaborateur :</t>
  </si>
  <si>
    <t>Valeur Plancher
(1,5 SMIC) :</t>
  </si>
  <si>
    <t>Valeur Plafond
(2,5 SMIC) :</t>
  </si>
  <si>
    <t>Chiffre d'affaires estimé après travaux :</t>
  </si>
  <si>
    <t>Achats de marchandises estimés après travaux :</t>
  </si>
  <si>
    <t>Charges totales estimées après travaux (tenant compte des achats de marchandises) :</t>
  </si>
  <si>
    <t>Impôt sur le revenu
(IRPP)</t>
  </si>
  <si>
    <t xml:space="preserve">   </t>
  </si>
  <si>
    <t>Remplir les cases grisée (Les champs sont à remplir par la CCI ou par l'organisme compétent)</t>
  </si>
  <si>
    <t>Adresse de l'établissement :</t>
  </si>
  <si>
    <t>ACCESSIBILITE DES ERP EXISTANTS - DEMANDE DE DEROGATION POUR CONSEQUENCES EXCESSIVES
Régime micro / auto-entrepreneur</t>
  </si>
  <si>
    <t>Le reste à vivre doit au moins être compris entre 1,5 et 2,5 fois la valeur du SMIC brut annuel.</t>
  </si>
  <si>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 du scénario 2 dans le cas d’une demande de dérogation justifiée</t>
    </r>
    <r>
      <rPr>
        <sz val="10"/>
        <color indexed="8"/>
        <rFont val="Calibri"/>
        <family val="2"/>
      </rPr>
      <t xml:space="preserve">", soit </t>
    </r>
    <r>
      <rPr>
        <b/>
        <sz val="10"/>
        <color indexed="8"/>
        <rFont val="Calibri"/>
        <family val="2"/>
      </rPr>
      <t>"Financement des travaux d'accessibilité du scénario 2 à l’appréciation de la Commission d’accessibilité".</t>
    </r>
  </si>
  <si>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Financement des travaux d'accessibilité du scénario 2 toujours impossible</t>
    </r>
    <r>
      <rPr>
        <sz val="10"/>
        <color indexed="8"/>
        <rFont val="Calibri"/>
        <family val="2"/>
      </rPr>
      <t>", soit "</t>
    </r>
    <r>
      <rPr>
        <b/>
        <sz val="10"/>
        <color indexed="8"/>
        <rFont val="Calibri"/>
        <family val="2"/>
      </rPr>
      <t>Possibilité pour l'établissement de financer les travaux d'accessibilité du scénario 2</t>
    </r>
    <r>
      <rPr>
        <sz val="10"/>
        <color indexed="8"/>
        <rFont val="Calibri"/>
        <family val="2"/>
      </rPr>
      <t xml:space="preserve">", soit </t>
    </r>
    <r>
      <rPr>
        <b/>
        <sz val="10"/>
        <color indexed="8"/>
        <rFont val="Calibri"/>
        <family val="2"/>
      </rPr>
      <t>"Financement des travaux d'accessibilité du scénario 2 à l’appréciation de la Commission d’accessibilité".</t>
    </r>
  </si>
  <si>
    <t>A actualiser selon évolution règlementaire.</t>
  </si>
  <si>
    <r>
      <t xml:space="preserve">Surface de vente </t>
    </r>
    <r>
      <rPr>
        <b/>
        <u val="single"/>
        <sz val="11"/>
        <color indexed="8"/>
        <rFont val="Calibri"/>
        <family val="2"/>
      </rPr>
      <t>initiale</t>
    </r>
    <r>
      <rPr>
        <b/>
        <sz val="11"/>
        <color indexed="8"/>
        <rFont val="Calibri"/>
        <family val="2"/>
      </rPr>
      <t xml:space="preserve"> de l'Etablissement exprimée en m2 ou en mètre linéaire ou en nombre de places :</t>
    </r>
  </si>
  <si>
    <t>soit une variation :</t>
  </si>
  <si>
    <r>
      <t xml:space="preserve">Résultat </t>
    </r>
    <r>
      <rPr>
        <b/>
        <i/>
        <sz val="11"/>
        <color indexed="8"/>
        <rFont val="Calibri"/>
        <family val="2"/>
      </rPr>
      <t>(bénéfice ou perte)</t>
    </r>
  </si>
  <si>
    <t>Résultat estimé après travaux :</t>
  </si>
  <si>
    <r>
      <t>Surface de vente</t>
    </r>
    <r>
      <rPr>
        <b/>
        <u val="single"/>
        <sz val="11"/>
        <color indexed="8"/>
        <rFont val="Calibri"/>
        <family val="2"/>
      </rPr>
      <t xml:space="preserve"> après travaux</t>
    </r>
    <r>
      <rPr>
        <b/>
        <sz val="11"/>
        <color indexed="8"/>
        <rFont val="Calibri"/>
        <family val="2"/>
      </rPr>
      <t xml:space="preserve"> du scénario 1 exprimée en m2 ou en mètre linéaire ou en nombre de places :</t>
    </r>
  </si>
  <si>
    <r>
      <t>Surface de vente</t>
    </r>
    <r>
      <rPr>
        <b/>
        <u val="single"/>
        <sz val="11"/>
        <color indexed="8"/>
        <rFont val="Calibri"/>
        <family val="2"/>
      </rPr>
      <t xml:space="preserve"> après travaux</t>
    </r>
    <r>
      <rPr>
        <b/>
        <sz val="11"/>
        <color indexed="8"/>
        <rFont val="Calibri"/>
        <family val="2"/>
      </rPr>
      <t xml:space="preserve"> du scénario 2 exprimée en m2 ou en mètre linéaire ou en nombre de places :</t>
    </r>
  </si>
  <si>
    <t>version 22/11/2012</t>
  </si>
  <si>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1</t>
    </r>
    <r>
      <rPr>
        <b/>
        <sz val="12"/>
        <color indexed="9"/>
        <rFont val="Calibri"/>
        <family val="2"/>
      </rPr>
      <t xml:space="preserve"> : TOUS TRAVAUX D'ACCESSIBILITE</t>
    </r>
  </si>
  <si>
    <r>
      <t xml:space="preserve">ACCESSIBILITE DES ERP EXISTANTS - DEMANDE DE DEROGATION POUR CONSEQUENCES EXCESSIVES
</t>
    </r>
    <r>
      <rPr>
        <b/>
        <sz val="12"/>
        <color indexed="9"/>
        <rFont val="Calibri"/>
        <family val="2"/>
      </rPr>
      <t xml:space="preserve">AIDE A LA DECISION - </t>
    </r>
    <r>
      <rPr>
        <b/>
        <u val="single"/>
        <sz val="12"/>
        <color indexed="9"/>
        <rFont val="Calibri"/>
        <family val="2"/>
      </rPr>
      <t>SCENARIO 2</t>
    </r>
    <r>
      <rPr>
        <b/>
        <sz val="12"/>
        <color indexed="9"/>
        <rFont val="Calibri"/>
        <family val="2"/>
      </rPr>
      <t xml:space="preserve"> : ACCESSIBILITE IMPARFAITE (SI DEROGATION JUSTIFIEE)</t>
    </r>
  </si>
  <si>
    <t>Objet
(inscrire en premier les travaux liés à l'entrée de l'ERP, puis les travaux liés aux circulations, etc., jusqu'à l'accès aux prestations délivrées)</t>
  </si>
  <si>
    <t>Les résultats des calculs et la proposition concernant la demande de dérogation sont affichés dans la feuille "Scénario 1 - aide à la décision"</t>
  </si>
  <si>
    <t>Les résultats des calculs et la proposition concernant les travaux d'accessibilité imparfaite sont affichés dans la feuille "Scénario 2 - aide à la décision"</t>
  </si>
  <si>
    <t>Scénario 2 : en cas de dérogation justifiée par le résultat de la feuille Scénario 1 - aide à la décision, détail des travaux possibles (accessibilité imparfaite)</t>
  </si>
  <si>
    <t>Scénario 1 : détail des travaux à réaliser pour une accessibilité "totale" conforme à la réglementation (dont les travaux induits, de sécurité par exemple)</t>
  </si>
  <si>
    <t>Amortissement comptable en années**</t>
  </si>
  <si>
    <t>** valeurs usuelles utilisées :</t>
  </si>
  <si>
    <t>Total des produits*</t>
  </si>
  <si>
    <r>
      <t xml:space="preserve">Rendez-vous sur </t>
    </r>
    <r>
      <rPr>
        <u val="single"/>
        <sz val="9"/>
        <rFont val="Calibri"/>
        <family val="2"/>
      </rPr>
      <t>www.cci.fr/web/developpement-durable/les-enjeux-sociaux</t>
    </r>
    <r>
      <rPr>
        <sz val="9"/>
        <rFont val="Calibri"/>
        <family val="2"/>
      </rPr>
      <t xml:space="preserve"> à la rubrique "Accessibilité des commerces, cafés, hôtels, restaurants (établissements recevant du public de 5ème catégorie)" pour télécharger la dernière version de l'outil.</t>
    </r>
  </si>
  <si>
    <t>= disponibilités après travaux</t>
  </si>
  <si>
    <t>Activité :</t>
  </si>
  <si>
    <t>Surface de vente initiale de l'Etablissement exprimée en m2 ou en mètre linéaire ou en nombre de places :</t>
  </si>
  <si>
    <t>Surface de vente après travaux exprimée en m2 ou en mètre linéaire ou en nombre de places :</t>
  </si>
  <si>
    <t>Valeur Plancher (1,5 SMIC) :</t>
  </si>
  <si>
    <t>Valeur Plafond (2,5 SMIC) :</t>
  </si>
  <si>
    <t>Préconisation de la valorisation du reste à vivre annuel de l'exploitant, doublé en cas de conjoint collaborateur :</t>
  </si>
  <si>
    <t>Préconisation de la valorisation du reste à vivre annuel 
de l'exploitant, doublé en cas de conjoint collaborateur :</t>
  </si>
  <si>
    <r>
      <t xml:space="preserve">Le </t>
    </r>
    <r>
      <rPr>
        <b/>
        <sz val="10"/>
        <color indexed="8"/>
        <rFont val="Calibri"/>
        <family val="2"/>
      </rPr>
      <t>critère dérogatoire 1</t>
    </r>
    <r>
      <rPr>
        <sz val="10"/>
        <color indexed="8"/>
        <rFont val="Calibri"/>
        <family val="2"/>
      </rPr>
      <t xml:space="preserve"> montre dans quelle mesure la capacité d'autofinancement (CAF) de l'entreprise est suffisante pour financer les travaux de mise aux normes d'accessibilité. On y déduit les emprunts et dettes à 1 an au plus et la valeur annuelle de l'amortissement diagnostiqué. 
L'interprétation du résultat est la suivante:
 - pour une entreprise soumise à l'impôt sur les sociétés, tout résultat négatif signifie que l'entreprise ne dispose pas d'une capacité d'autofinancement suffisante pour couvrir les travaux ;
 - pour une entreprise soumise à l'impôt sur le revenu, le résultat ("disponibilités après travaux") correspond au reste à vivre de l'exploitant. Sa valeur doit au moins être comprise (à l'appréciation des commissions d'accessibilité) entre 1,5 et 2,5 SMIC bruts annuels. Tout résultat inférieur signifie que l'entreprise ne dispose pas d'une capacité d'autofinancement suffisante pour couvrir les travaux.
Le résultat affiché est soit "</t>
    </r>
    <r>
      <rPr>
        <b/>
        <sz val="10"/>
        <color indexed="8"/>
        <rFont val="Calibri"/>
        <family val="2"/>
      </rPr>
      <t>Impossibilité pour l'établissement de financer les travaux d'accessibilité</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</si>
  <si>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r>
      <t xml:space="preserve">Le </t>
    </r>
    <r>
      <rPr>
        <b/>
        <sz val="10"/>
        <color indexed="8"/>
        <rFont val="Calibri"/>
        <family val="2"/>
      </rPr>
      <t>critère dérogatoire 2</t>
    </r>
    <r>
      <rPr>
        <sz val="10"/>
        <color indexed="8"/>
        <rFont val="Calibri"/>
        <family val="2"/>
      </rPr>
      <t xml:space="preserve"> met en avant la baisse de chiffre d'affaires consécutive à la diminution de la surface de vente après travaux.
La CAF corrigée est calculée en tenant compte du chiffre d'affaires corrigé après travaux et de la variation des charges qui en découle, augmentée des dotations aux amortissements et provisions.
Pour information, le chiffre d'affaires ainsi que les charges sont calculés en moyenne triennale.
Le résultat affiché est soit "</t>
    </r>
    <r>
      <rPr>
        <b/>
        <sz val="10"/>
        <color indexed="8"/>
        <rFont val="Calibri"/>
        <family val="2"/>
      </rPr>
      <t>Impact négatif sur la viabilité économique de l'établissement</t>
    </r>
    <r>
      <rPr>
        <sz val="10"/>
        <color indexed="8"/>
        <rFont val="Calibri"/>
        <family val="2"/>
      </rPr>
      <t>", soit "</t>
    </r>
    <r>
      <rPr>
        <b/>
        <sz val="10"/>
        <color indexed="8"/>
        <rFont val="Calibri"/>
        <family val="2"/>
      </rPr>
      <t>Possibilité pour l'établissement de financer les travaux d'accessibilité</t>
    </r>
    <r>
      <rPr>
        <sz val="10"/>
        <color indexed="8"/>
        <rFont val="Calibri"/>
        <family val="2"/>
      </rPr>
      <t xml:space="preserve">", soit </t>
    </r>
    <r>
      <rPr>
        <b/>
        <sz val="10"/>
        <color indexed="8"/>
        <rFont val="Calibri"/>
        <family val="2"/>
      </rPr>
      <t>"A l'appréciation de la Commission d'accessibilité".</t>
    </r>
  </si>
  <si>
    <t>*dont éventuelle(s) subvention(s) (FISAC...)</t>
  </si>
  <si>
    <t xml:space="preserve">Le résultat de l'entreprise est obtenu après abattement fiscal de:
 - 71% pour une activité de vente de marchandises
 - 50% pour les prestations de services à caractère industriel, commercial ou artisanal
 - 34% pour les autres prestations de services (à caractère libéral).
La micro-entreprise / l'auto-entrepreneur n'étant pas assujettis à la TVA, le montant des travaux d'accessibilité s'entend TTC (pas de récupération de TVA pour l'entreprise).
Les "disponibilités après travaux" correspondent au reste à vivre de l'exploitant qui doit être compris entre 1,5 et 2,5 SMIC bruts annuels, à l'appréciation des Commissions d'accessibilité.
Tout résultat inférieur à 1,5 SMIC signifie que l'établissement ne dispose pas de moyens suffisants pour financer les travaux.
</t>
  </si>
  <si>
    <t>Cet outil , réalisé par les CCI DE FRANCE, synthétise les travaux du groupe "Regards croisés" menés par les acteurs économiques (CCI DE FRANCE, Alliance du Commerce, CdCF, CGPME, FCD, GNC, Perifem, SYNHORCAT, UMIH) et les associations de personnes handicapées (APF, CFPSAA, UNAPEI, UNISDA), animés par la Déléguée ministérielle à l’accessibilité et la Direction de l’Habitat, de l’Urbanisme et des Paysages, au cours de l’année 2012.</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</si>
</sst>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
    <numFmt numFmtId="165" formatCode="_-* #,##0\ _€_-;\-* #,##0\ _€_-;_-* &quot;-&quot;??\ _€_-;_-@_-"/>
    <numFmt numFmtId="166" formatCode="_-* #,##0.0\ &quot;€&quot;_-;\-* #,##0.0\ &quot;€&quot;_-;_-* &quot;-&quot;\ &quot;€&quot;_-;_-@_-"/>
    <numFmt numFmtId="167" formatCode="_-* #,##0.00\ &quot;€&quot;_-;\-* #,##0.00\ &quot;€&quot;_-;_-* &quot;-&quot;\ &quot;€&quot;_-;_-@_-"/>
    <numFmt numFmtId="168" formatCode="_-* #,##0.000\ &quot;€&quot;_-;\-* #,##0.000\ &quot;€&quot;_-;_-* &quot;-&quot;\ &quot;€&quot;_-;_-@_-"/>
    <numFmt numFmtId="169" formatCode="_-* #,##0.0000\ &quot;€&quot;_-;\-* #,##0.0000\ &quot;€&quot;_-;_-* &quot;-&quot;\ &quot;€&quot;_-;_-@_-"/>
    <numFmt numFmtId="170" formatCode="_-* #,##0.00000\ &quot;€&quot;_-;\-* #,##0.00000\ &quot;€&quot;_-;_-* &quot;-&quot;\ &quot;€&quot;_-;_-@_-"/>
    <numFmt numFmtId="171" formatCode="#,##0.0\ &quot;€&quot;"/>
    <numFmt numFmtId="172" formatCode="#,##0.00\ &quot;€&quot;"/>
    <numFmt numFmtId="173" formatCode="#,##0.000\ &quot;€&quot;"/>
    <numFmt numFmtId="174" formatCode="_-* #,##0.0\ _€_-;\-* #,##0.0\ _€_-;_-* &quot;-&quot;??\ _€_-;_-@_-"/>
    <numFmt numFmtId="175" formatCode="0.00000000"/>
    <numFmt numFmtId="176" formatCode="0.0000000"/>
    <numFmt numFmtId="177" formatCode="0.000000"/>
    <numFmt numFmtId="178" formatCode="0.00000"/>
    <numFmt numFmtId="179" formatCode="0.0000"/>
    <numFmt numFmtId="180" formatCode="0.000"/>
    <numFmt numFmtId="181" formatCode="0.0"/>
    <numFmt numFmtId="182" formatCode="#,##0_ ;\-#,##0\ "/>
    <numFmt numFmtId="183" formatCode="#,##0.0_ ;\-#,##0.0\ "/>
    <numFmt numFmtId="184" formatCode="_-* #,##0.0\ &quot;€&quot;_-;\-* #,##0.0\ &quot;€&quot;_-;_-* &quot;-&quot;??\ &quot;€&quot;_-;_-@_-"/>
    <numFmt numFmtId="185" formatCode="_-* #,##0\ &quot;€&quot;_-;\-* #,##0\ &quot;€&quot;_-;_-* &quot;-&quot;??\ &quot;€&quot;_-;_-@_-"/>
    <numFmt numFmtId="186" formatCode="[$-40C]dddd\ d\ mmmm\ yyyy"/>
    <numFmt numFmtId="187" formatCode="&quot;Vrai&quot;;&quot;Vrai&quot;;&quot;Faux&quot;"/>
    <numFmt numFmtId="188" formatCode="&quot;Actif&quot;;&quot;Actif&quot;;&quot;Inactif&quot;"/>
    <numFmt numFmtId="189" formatCode="[$€-2]\ #,##0.00_);[Red]\([$€-2]\ #,##0.00\)"/>
  </numFmts>
  <fonts count="87">
    <font>
      <sz val="11"/>
      <color theme="1"/>
      <name val="Calibri"/>
      <family val="2"/>
    </font>
    <font>
      <sz val="11"/>
      <color indexed="8"/>
      <name val="Calibri"/>
      <family val="2"/>
    </font>
    <font>
      <sz val="10"/>
      <name val="Arial"/>
      <family val="2"/>
    </font>
    <font>
      <sz val="10"/>
      <color indexed="8"/>
      <name val="Calibri"/>
      <family val="2"/>
    </font>
    <font>
      <b/>
      <sz val="10"/>
      <color indexed="8"/>
      <name val="Calibri"/>
      <family val="2"/>
    </font>
    <font>
      <i/>
      <sz val="10"/>
      <color indexed="8"/>
      <name val="Calibri"/>
      <family val="2"/>
    </font>
    <font>
      <sz val="10"/>
      <color indexed="10"/>
      <name val="Calibri"/>
      <family val="2"/>
    </font>
    <font>
      <b/>
      <sz val="11"/>
      <color indexed="8"/>
      <name val="Calibri"/>
      <family val="2"/>
    </font>
    <font>
      <b/>
      <sz val="14"/>
      <color indexed="9"/>
      <name val="Calibri"/>
      <family val="2"/>
    </font>
    <font>
      <sz val="10"/>
      <name val="Calibri"/>
      <family val="2"/>
    </font>
    <font>
      <b/>
      <sz val="10"/>
      <name val="Calibri"/>
      <family val="2"/>
    </font>
    <font>
      <b/>
      <sz val="10"/>
      <color indexed="9"/>
      <name val="Calibri"/>
      <family val="2"/>
    </font>
    <font>
      <b/>
      <sz val="12"/>
      <color indexed="8"/>
      <name val="Calibri"/>
      <family val="2"/>
    </font>
    <font>
      <i/>
      <sz val="11"/>
      <color indexed="8"/>
      <name val="Calibri"/>
      <family val="2"/>
    </font>
    <font>
      <b/>
      <i/>
      <sz val="11"/>
      <color indexed="8"/>
      <name val="Calibri"/>
      <family val="2"/>
    </font>
    <font>
      <b/>
      <i/>
      <sz val="12"/>
      <color indexed="9"/>
      <name val="Calibri"/>
      <family val="2"/>
    </font>
    <font>
      <i/>
      <sz val="12"/>
      <color indexed="8"/>
      <name val="Calibri"/>
      <family val="2"/>
    </font>
    <font>
      <sz val="10"/>
      <color indexed="8"/>
      <name val="Wide Latin"/>
      <family val="1"/>
    </font>
    <font>
      <sz val="11.5"/>
      <color indexed="8"/>
      <name val="Calibri"/>
      <family val="2"/>
    </font>
    <font>
      <b/>
      <sz val="16"/>
      <color indexed="8"/>
      <name val="Calibri"/>
      <family val="2"/>
    </font>
    <font>
      <sz val="8"/>
      <name val="Calibri"/>
      <family val="2"/>
    </font>
    <font>
      <b/>
      <i/>
      <sz val="12"/>
      <color indexed="8"/>
      <name val="Calibri"/>
      <family val="2"/>
    </font>
    <font>
      <b/>
      <sz val="12"/>
      <color indexed="9"/>
      <name val="Calibri"/>
      <family val="2"/>
    </font>
    <font>
      <b/>
      <sz val="18"/>
      <name val="Calibri"/>
      <family val="2"/>
    </font>
    <font>
      <i/>
      <sz val="14"/>
      <color indexed="8"/>
      <name val="Calibri"/>
      <family val="2"/>
    </font>
    <font>
      <b/>
      <i/>
      <sz val="10"/>
      <color indexed="9"/>
      <name val="Calibri"/>
      <family val="2"/>
    </font>
    <font>
      <b/>
      <i/>
      <sz val="10"/>
      <name val="Calibri"/>
      <family val="2"/>
    </font>
    <font>
      <sz val="11"/>
      <name val="Calibri"/>
      <family val="2"/>
    </font>
    <font>
      <b/>
      <u val="single"/>
      <sz val="11"/>
      <color indexed="8"/>
      <name val="Calibri"/>
      <family val="2"/>
    </font>
    <font>
      <b/>
      <u val="single"/>
      <sz val="12"/>
      <color indexed="9"/>
      <name val="Calibri"/>
      <family val="2"/>
    </font>
    <font>
      <sz val="9"/>
      <color indexed="8"/>
      <name val="Calibri"/>
      <family val="2"/>
    </font>
    <font>
      <sz val="9"/>
      <name val="Calibri"/>
      <family val="2"/>
    </font>
    <font>
      <u val="single"/>
      <sz val="9"/>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2"/>
      <color indexed="8"/>
      <name val="Calibri"/>
      <family val="2"/>
    </font>
    <font>
      <sz val="10"/>
      <color indexed="9"/>
      <name val="Calibri"/>
      <family val="2"/>
    </font>
    <font>
      <b/>
      <i/>
      <sz val="10"/>
      <color indexed="10"/>
      <name val="Calibri"/>
      <family val="2"/>
    </font>
    <font>
      <b/>
      <u val="single"/>
      <sz val="12"/>
      <color indexed="8"/>
      <name val="Calibri"/>
      <family val="2"/>
    </font>
    <font>
      <b/>
      <sz val="11"/>
      <name val="Calibri"/>
      <family val="2"/>
    </font>
    <font>
      <b/>
      <sz val="12"/>
      <name val="Calibri"/>
      <family val="2"/>
    </font>
    <font>
      <b/>
      <sz val="12"/>
      <color indexed="10"/>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b/>
      <sz val="12"/>
      <color theme="1"/>
      <name val="Calibri"/>
      <family val="2"/>
    </font>
    <font>
      <sz val="12"/>
      <color theme="1"/>
      <name val="Calibri"/>
      <family val="2"/>
    </font>
    <font>
      <sz val="10"/>
      <color theme="0"/>
      <name val="Calibri"/>
      <family val="2"/>
    </font>
    <font>
      <sz val="10"/>
      <color theme="1"/>
      <name val="Calibri"/>
      <family val="2"/>
    </font>
    <font>
      <b/>
      <i/>
      <sz val="10"/>
      <color rgb="FFFF0000"/>
      <name val="Calibri"/>
      <family val="2"/>
    </font>
    <font>
      <sz val="10"/>
      <color rgb="FFFF0000"/>
      <name val="Calibri"/>
      <family val="2"/>
    </font>
    <font>
      <sz val="9"/>
      <color theme="1"/>
      <name val="Calibri"/>
      <family val="2"/>
    </font>
    <font>
      <b/>
      <i/>
      <sz val="11"/>
      <color theme="1"/>
      <name val="Calibri"/>
      <family val="2"/>
    </font>
    <font>
      <i/>
      <sz val="11"/>
      <color theme="1"/>
      <name val="Calibri"/>
      <family val="2"/>
    </font>
    <font>
      <b/>
      <u val="single"/>
      <sz val="12"/>
      <color theme="1"/>
      <name val="Calibri"/>
      <family val="2"/>
    </font>
    <font>
      <b/>
      <sz val="12"/>
      <color rgb="FFFF0000"/>
      <name val="Calibri"/>
      <family val="2"/>
    </font>
    <font>
      <b/>
      <i/>
      <sz val="10"/>
      <color theme="0"/>
      <name val="Calibri"/>
      <family val="2"/>
    </font>
    <font>
      <b/>
      <i/>
      <sz val="12"/>
      <color theme="0"/>
      <name val="Calibri"/>
      <family val="2"/>
    </font>
    <font>
      <i/>
      <sz val="10"/>
      <color theme="1"/>
      <name val="Calibri"/>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theme="0" tint="-0.3499799966812134"/>
        <bgColor indexed="64"/>
      </patternFill>
    </fill>
    <fill>
      <patternFill patternType="solid">
        <fgColor theme="0"/>
        <bgColor indexed="64"/>
      </patternFill>
    </fill>
    <fill>
      <patternFill patternType="solid">
        <fgColor rgb="FFFF9999"/>
        <bgColor indexed="64"/>
      </patternFill>
    </fill>
    <fill>
      <patternFill patternType="solid">
        <fgColor theme="0" tint="-0.4999699890613556"/>
        <bgColor indexed="64"/>
      </patternFill>
    </fill>
    <fill>
      <patternFill patternType="solid">
        <fgColor rgb="FF99CCFF"/>
        <bgColor indexed="64"/>
      </patternFill>
    </fill>
    <fill>
      <patternFill patternType="solid">
        <fgColor theme="3"/>
        <bgColor indexed="64"/>
      </patternFill>
    </fill>
    <fill>
      <patternFill patternType="solid">
        <fgColor theme="0" tint="-0.0499799996614456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ck">
        <color theme="3"/>
      </left>
      <right>
        <color indexed="63"/>
      </right>
      <top>
        <color indexed="63"/>
      </top>
      <bottom>
        <color indexed="63"/>
      </bottom>
    </border>
    <border>
      <left>
        <color indexed="63"/>
      </left>
      <right style="thick">
        <color theme="3"/>
      </right>
      <top>
        <color indexed="63"/>
      </top>
      <bottom>
        <color indexed="63"/>
      </bottom>
    </border>
    <border>
      <left style="thick">
        <color theme="3"/>
      </left>
      <right/>
      <top/>
      <bottom style="thick">
        <color theme="3"/>
      </bottom>
    </border>
    <border>
      <left/>
      <right/>
      <top/>
      <bottom style="thick">
        <color theme="3"/>
      </bottom>
    </border>
    <border>
      <left/>
      <right/>
      <top/>
      <bottom style="thin"/>
    </border>
    <border>
      <left style="thin"/>
      <right/>
      <top/>
      <bottom/>
    </border>
    <border>
      <left/>
      <right style="thick">
        <color theme="3"/>
      </right>
      <top/>
      <bottom style="thick">
        <color theme="3"/>
      </bottom>
    </border>
    <border>
      <left style="thick">
        <color theme="3"/>
      </left>
      <right>
        <color indexed="63"/>
      </right>
      <top style="thick">
        <color theme="3"/>
      </top>
      <bottom style="thick">
        <color theme="3"/>
      </bottom>
    </border>
    <border>
      <left>
        <color indexed="63"/>
      </left>
      <right style="thick">
        <color theme="3"/>
      </right>
      <top style="thick">
        <color theme="3"/>
      </top>
      <bottom style="thick">
        <color theme="3"/>
      </bottom>
    </border>
    <border>
      <left style="thick">
        <color theme="3"/>
      </left>
      <right>
        <color indexed="63"/>
      </right>
      <top style="thick">
        <color theme="3"/>
      </top>
      <bottom>
        <color indexed="63"/>
      </bottom>
    </border>
    <border>
      <left>
        <color indexed="63"/>
      </left>
      <right>
        <color indexed="63"/>
      </right>
      <top style="thick">
        <color theme="3"/>
      </top>
      <bottom>
        <color indexed="63"/>
      </bottom>
    </border>
    <border>
      <left>
        <color indexed="63"/>
      </left>
      <right style="thick">
        <color theme="3"/>
      </right>
      <top style="thick">
        <color theme="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color indexed="63"/>
      </right>
      <top style="thick">
        <color theme="3"/>
      </top>
      <bottom style="thick">
        <color theme="3"/>
      </bottom>
    </border>
    <border>
      <left style="thick">
        <color theme="3"/>
      </left>
      <right/>
      <top style="thin"/>
      <bottom/>
    </border>
    <border>
      <left/>
      <right/>
      <top style="thin"/>
      <bottom/>
    </border>
    <border>
      <left/>
      <right style="thick">
        <color theme="3"/>
      </right>
      <top style="thin"/>
      <bottom/>
    </border>
    <border>
      <left style="thin"/>
      <right/>
      <top/>
      <bottom style="thin"/>
    </border>
    <border>
      <left/>
      <right style="thin"/>
      <top/>
      <bottom style="thin"/>
    </border>
    <border>
      <left>
        <color indexed="63"/>
      </left>
      <right>
        <color indexed="63"/>
      </right>
      <top style="thin"/>
      <bottom style="thin"/>
    </border>
    <border>
      <left style="thin"/>
      <right/>
      <top style="thin"/>
      <bottom/>
    </border>
    <border>
      <left/>
      <right style="thin"/>
      <top style="thin"/>
      <bottom/>
    </border>
    <border>
      <left/>
      <right style="thin"/>
      <top/>
      <bottom/>
    </border>
    <border>
      <left/>
      <right style="thick">
        <color theme="3"/>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0" borderId="0" applyNumberFormat="0" applyFill="0" applyBorder="0" applyAlignment="0" applyProtection="0"/>
    <xf numFmtId="0" fontId="58" fillId="25" borderId="1" applyNumberFormat="0" applyAlignment="0" applyProtection="0"/>
    <xf numFmtId="0" fontId="59" fillId="0" borderId="2" applyNumberFormat="0" applyFill="0" applyAlignment="0" applyProtection="0"/>
    <xf numFmtId="0" fontId="1" fillId="26" borderId="3" applyNumberFormat="0" applyFont="0" applyAlignment="0" applyProtection="0"/>
    <xf numFmtId="0" fontId="60" fillId="27" borderId="1" applyNumberFormat="0" applyAlignment="0" applyProtection="0"/>
    <xf numFmtId="0" fontId="61" fillId="28"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29" borderId="0" applyNumberFormat="0" applyBorder="0" applyAlignment="0" applyProtection="0"/>
    <xf numFmtId="0" fontId="2" fillId="0" borderId="0">
      <alignment/>
      <protection/>
    </xf>
    <xf numFmtId="9" fontId="1" fillId="0" borderId="0" applyFont="0" applyFill="0" applyBorder="0" applyAlignment="0" applyProtection="0"/>
    <xf numFmtId="0" fontId="63" fillId="30" borderId="0" applyNumberFormat="0" applyBorder="0" applyAlignment="0" applyProtection="0"/>
    <xf numFmtId="0" fontId="64" fillId="25" borderId="4"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1" borderId="9" applyNumberFormat="0" applyAlignment="0" applyProtection="0"/>
  </cellStyleXfs>
  <cellXfs count="297">
    <xf numFmtId="0" fontId="0" fillId="0" borderId="0" xfId="0" applyFont="1" applyAlignment="1">
      <alignment/>
    </xf>
    <xf numFmtId="0" fontId="2" fillId="0" borderId="0" xfId="50">
      <alignment/>
      <protection/>
    </xf>
    <xf numFmtId="0" fontId="3" fillId="0" borderId="0" xfId="0" applyFont="1" applyAlignment="1">
      <alignment/>
    </xf>
    <xf numFmtId="0" fontId="3" fillId="0" borderId="0" xfId="0" applyFont="1" applyBorder="1" applyAlignment="1">
      <alignment/>
    </xf>
    <xf numFmtId="0" fontId="3" fillId="0" borderId="0" xfId="0" applyFont="1" applyBorder="1" applyAlignment="1">
      <alignment horizontal="right"/>
    </xf>
    <xf numFmtId="0" fontId="3" fillId="0" borderId="0" xfId="0" applyFont="1" applyFill="1" applyBorder="1" applyAlignment="1">
      <alignment/>
    </xf>
    <xf numFmtId="0" fontId="6" fillId="0" borderId="0" xfId="0" applyFont="1" applyFill="1" applyBorder="1" applyAlignment="1">
      <alignment/>
    </xf>
    <xf numFmtId="49" fontId="5" fillId="0" borderId="0" xfId="0" applyNumberFormat="1" applyFont="1" applyBorder="1" applyAlignment="1">
      <alignment horizontal="left"/>
    </xf>
    <xf numFmtId="0" fontId="3" fillId="0" borderId="0" xfId="0" applyFont="1" applyBorder="1" applyAlignment="1">
      <alignment horizontal="left"/>
    </xf>
    <xf numFmtId="0" fontId="10" fillId="0" borderId="0" xfId="0" applyFont="1" applyFill="1" applyAlignment="1">
      <alignment/>
    </xf>
    <xf numFmtId="3" fontId="9" fillId="0" borderId="0" xfId="0" applyNumberFormat="1" applyFont="1" applyFill="1" applyAlignment="1">
      <alignment horizontal="left"/>
    </xf>
    <xf numFmtId="0" fontId="9"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horizontal="left"/>
    </xf>
    <xf numFmtId="0" fontId="0" fillId="0" borderId="0" xfId="0" applyAlignment="1">
      <alignment horizontal="center"/>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64" fontId="0" fillId="32" borderId="10" xfId="0" applyNumberFormat="1" applyFill="1" applyBorder="1" applyAlignment="1">
      <alignment vertical="center" wrapText="1"/>
    </xf>
    <xf numFmtId="0" fontId="0" fillId="0" borderId="10" xfId="0" applyFill="1" applyBorder="1" applyAlignment="1">
      <alignment vertical="center" wrapText="1"/>
    </xf>
    <xf numFmtId="0" fontId="0" fillId="32" borderId="10" xfId="0" applyFill="1" applyBorder="1" applyAlignment="1">
      <alignment vertical="center" wrapText="1"/>
    </xf>
    <xf numFmtId="0" fontId="0" fillId="0" borderId="0" xfId="0" applyFill="1" applyBorder="1" applyAlignment="1">
      <alignment vertical="center" wrapText="1"/>
    </xf>
    <xf numFmtId="0" fontId="7" fillId="0" borderId="0" xfId="0" applyFont="1" applyBorder="1" applyAlignment="1">
      <alignment vertical="center" wrapText="1"/>
    </xf>
    <xf numFmtId="42" fontId="3" fillId="0" borderId="10" xfId="45" applyNumberFormat="1" applyFont="1" applyBorder="1" applyAlignment="1" applyProtection="1">
      <alignment/>
      <protection locked="0"/>
    </xf>
    <xf numFmtId="42" fontId="3" fillId="0" borderId="0" xfId="45" applyNumberFormat="1" applyFont="1" applyBorder="1" applyAlignment="1">
      <alignment/>
    </xf>
    <xf numFmtId="0" fontId="0" fillId="0" borderId="0" xfId="0" applyBorder="1" applyAlignment="1">
      <alignment vertical="center" wrapText="1"/>
    </xf>
    <xf numFmtId="0" fontId="12" fillId="0" borderId="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Border="1" applyAlignment="1">
      <alignment/>
    </xf>
    <xf numFmtId="0" fontId="0" fillId="0" borderId="0" xfId="0" applyFill="1" applyAlignment="1">
      <alignment vertical="center" wrapText="1"/>
    </xf>
    <xf numFmtId="0" fontId="1" fillId="0" borderId="0" xfId="0" applyFont="1" applyBorder="1" applyAlignment="1">
      <alignment horizontal="left" vertical="center" wrapText="1"/>
    </xf>
    <xf numFmtId="165" fontId="3" fillId="0" borderId="10" xfId="45" applyNumberFormat="1" applyFont="1" applyFill="1" applyBorder="1" applyAlignment="1">
      <alignment horizontal="right" vertical="center" wrapText="1"/>
    </xf>
    <xf numFmtId="42" fontId="3" fillId="0" borderId="0" xfId="45" applyNumberFormat="1" applyFont="1" applyFill="1" applyBorder="1" applyAlignment="1">
      <alignment horizontal="right" vertical="center" wrapText="1"/>
    </xf>
    <xf numFmtId="42" fontId="3" fillId="0" borderId="10"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9" fontId="12" fillId="0" borderId="0" xfId="51" applyFont="1" applyFill="1" applyBorder="1" applyAlignment="1">
      <alignment vertical="center" wrapText="1"/>
    </xf>
    <xf numFmtId="5" fontId="0" fillId="32" borderId="10" xfId="45" applyNumberFormat="1" applyFont="1" applyFill="1" applyBorder="1" applyAlignment="1">
      <alignment vertical="center" wrapText="1"/>
    </xf>
    <xf numFmtId="0" fontId="0" fillId="0" borderId="10" xfId="0" applyBorder="1" applyAlignment="1">
      <alignment/>
    </xf>
    <xf numFmtId="0" fontId="12" fillId="0" borderId="0" xfId="0" applyFont="1" applyBorder="1" applyAlignment="1">
      <alignment horizontal="left"/>
    </xf>
    <xf numFmtId="0" fontId="13" fillId="0" borderId="0" xfId="0" applyFont="1" applyBorder="1" applyAlignment="1">
      <alignment horizontal="center" vertical="center" wrapText="1"/>
    </xf>
    <xf numFmtId="42" fontId="0" fillId="33" borderId="10" xfId="45" applyNumberFormat="1" applyFont="1" applyFill="1" applyBorder="1" applyAlignment="1">
      <alignment vertical="center" wrapText="1"/>
    </xf>
    <xf numFmtId="0" fontId="0" fillId="33" borderId="10" xfId="0" applyFill="1" applyBorder="1" applyAlignment="1">
      <alignment vertical="center" wrapText="1"/>
    </xf>
    <xf numFmtId="0" fontId="1" fillId="0" borderId="0" xfId="0" applyFont="1" applyBorder="1" applyAlignment="1">
      <alignment vertical="center" wrapText="1"/>
    </xf>
    <xf numFmtId="9" fontId="0" fillId="0" borderId="0" xfId="51" applyFont="1" applyFill="1" applyBorder="1" applyAlignment="1">
      <alignment vertical="center" wrapText="1"/>
    </xf>
    <xf numFmtId="0" fontId="12" fillId="0" borderId="0" xfId="0" applyFont="1" applyBorder="1" applyAlignment="1">
      <alignment horizontal="center" vertical="center" wrapText="1"/>
    </xf>
    <xf numFmtId="49" fontId="5" fillId="0" borderId="0" xfId="0" applyNumberFormat="1" applyFont="1" applyBorder="1" applyAlignment="1">
      <alignment vertical="center" wrapText="1"/>
    </xf>
    <xf numFmtId="0" fontId="1" fillId="0" borderId="0" xfId="0" applyFont="1" applyBorder="1" applyAlignment="1">
      <alignment vertical="center" wrapText="1"/>
    </xf>
    <xf numFmtId="42" fontId="70" fillId="0" borderId="10" xfId="0" applyNumberFormat="1" applyFont="1" applyFill="1" applyBorder="1" applyAlignment="1">
      <alignment vertical="center" wrapText="1"/>
    </xf>
    <xf numFmtId="42" fontId="0" fillId="33" borderId="10" xfId="0" applyNumberFormat="1" applyFill="1" applyBorder="1" applyAlignment="1">
      <alignment vertical="center" wrapText="1"/>
    </xf>
    <xf numFmtId="42" fontId="13" fillId="0" borderId="10" xfId="0" applyNumberFormat="1" applyFont="1" applyBorder="1" applyAlignment="1">
      <alignment horizontal="center" vertical="center" wrapText="1"/>
    </xf>
    <xf numFmtId="42" fontId="21" fillId="0" borderId="0" xfId="0" applyNumberFormat="1" applyFont="1" applyFill="1" applyBorder="1" applyAlignment="1">
      <alignment horizontal="center" vertical="center" wrapText="1"/>
    </xf>
    <xf numFmtId="0" fontId="13" fillId="0" borderId="0" xfId="0" applyFont="1" applyBorder="1" applyAlignment="1">
      <alignment horizontal="left" vertical="center" wrapText="1"/>
    </xf>
    <xf numFmtId="0" fontId="12" fillId="0" borderId="0" xfId="0" applyFont="1" applyFill="1" applyBorder="1" applyAlignment="1">
      <alignment vertical="center" wrapText="1"/>
    </xf>
    <xf numFmtId="183" fontId="16" fillId="0" borderId="0" xfId="0" applyNumberFormat="1" applyFont="1" applyFill="1" applyBorder="1" applyAlignment="1">
      <alignment horizontal="right" vertical="center" wrapText="1"/>
    </xf>
    <xf numFmtId="164" fontId="0" fillId="0" borderId="0" xfId="0" applyNumberFormat="1" applyAlignment="1">
      <alignment/>
    </xf>
    <xf numFmtId="164" fontId="0" fillId="33" borderId="10" xfId="0" applyNumberFormat="1" applyFill="1" applyBorder="1" applyAlignment="1">
      <alignment vertical="center" wrapText="1"/>
    </xf>
    <xf numFmtId="42" fontId="3" fillId="0" borderId="10" xfId="45" applyNumberFormat="1" applyFont="1" applyFill="1" applyBorder="1" applyAlignment="1">
      <alignment/>
    </xf>
    <xf numFmtId="0" fontId="4" fillId="0" borderId="0" xfId="0" applyFont="1" applyFill="1" applyBorder="1" applyAlignment="1">
      <alignment/>
    </xf>
    <xf numFmtId="0" fontId="0" fillId="0" borderId="0" xfId="0" applyBorder="1" applyAlignment="1">
      <alignment horizontal="left" vertical="top" wrapText="1"/>
    </xf>
    <xf numFmtId="0" fontId="0" fillId="0" borderId="0" xfId="0" applyAlignment="1">
      <alignment horizontal="left" vertical="top"/>
    </xf>
    <xf numFmtId="0" fontId="72" fillId="0" borderId="0" xfId="0" applyFont="1" applyBorder="1" applyAlignment="1">
      <alignment horizontal="right" vertical="center" wrapText="1"/>
    </xf>
    <xf numFmtId="0" fontId="73" fillId="0" borderId="0" xfId="0" applyFont="1" applyBorder="1" applyAlignment="1">
      <alignment horizontal="center" vertical="center" wrapText="1"/>
    </xf>
    <xf numFmtId="0" fontId="0" fillId="0" borderId="11" xfId="0" applyBorder="1" applyAlignment="1">
      <alignment/>
    </xf>
    <xf numFmtId="0" fontId="0" fillId="0" borderId="12" xfId="0" applyFill="1" applyBorder="1" applyAlignment="1">
      <alignment vertical="center" wrapText="1"/>
    </xf>
    <xf numFmtId="0" fontId="0" fillId="0" borderId="11" xfId="0" applyBorder="1" applyAlignment="1">
      <alignment horizontal="center"/>
    </xf>
    <xf numFmtId="0" fontId="7" fillId="0" borderId="12" xfId="0" applyFont="1" applyFill="1" applyBorder="1" applyAlignment="1">
      <alignment horizontal="center" vertical="center" wrapText="1"/>
    </xf>
    <xf numFmtId="42" fontId="0" fillId="0" borderId="12" xfId="45" applyNumberFormat="1" applyFont="1" applyFill="1" applyBorder="1" applyAlignment="1">
      <alignment vertical="center" wrapText="1"/>
    </xf>
    <xf numFmtId="42" fontId="14" fillId="0" borderId="12" xfId="0" applyNumberFormat="1" applyFont="1" applyFill="1" applyBorder="1" applyAlignment="1">
      <alignment vertical="center" wrapText="1"/>
    </xf>
    <xf numFmtId="9" fontId="0" fillId="0" borderId="12" xfId="51" applyFont="1" applyFill="1" applyBorder="1" applyAlignment="1">
      <alignment vertical="center" wrapText="1"/>
    </xf>
    <xf numFmtId="0" fontId="0" fillId="0" borderId="13" xfId="0" applyBorder="1" applyAlignment="1">
      <alignment/>
    </xf>
    <xf numFmtId="0" fontId="0" fillId="0" borderId="14" xfId="0" applyBorder="1" applyAlignment="1">
      <alignment/>
    </xf>
    <xf numFmtId="0" fontId="0" fillId="0" borderId="14" xfId="0" applyBorder="1" applyAlignment="1">
      <alignment vertical="center" wrapText="1"/>
    </xf>
    <xf numFmtId="0" fontId="13" fillId="0" borderId="14" xfId="0" applyFont="1" applyBorder="1" applyAlignment="1">
      <alignment horizontal="center" vertical="center" wrapText="1"/>
    </xf>
    <xf numFmtId="9" fontId="0" fillId="0" borderId="14" xfId="51" applyFont="1" applyFill="1" applyBorder="1" applyAlignment="1">
      <alignment vertical="center" wrapText="1"/>
    </xf>
    <xf numFmtId="0" fontId="3" fillId="0" borderId="10" xfId="0" applyFont="1" applyBorder="1" applyAlignment="1">
      <alignment horizontal="right" vertical="center"/>
    </xf>
    <xf numFmtId="0" fontId="3" fillId="0" borderId="11" xfId="0" applyFont="1" applyBorder="1" applyAlignment="1">
      <alignment/>
    </xf>
    <xf numFmtId="0" fontId="1" fillId="0" borderId="0" xfId="0" applyFont="1" applyBorder="1" applyAlignment="1">
      <alignment wrapText="1"/>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42" fontId="12" fillId="34" borderId="10" xfId="45" applyNumberFormat="1" applyFont="1" applyFill="1" applyBorder="1" applyAlignment="1">
      <alignment horizontal="right"/>
    </xf>
    <xf numFmtId="165" fontId="3" fillId="34" borderId="10" xfId="45" applyNumberFormat="1" applyFont="1" applyFill="1" applyBorder="1" applyAlignment="1">
      <alignment horizontal="right" vertical="center" wrapText="1"/>
    </xf>
    <xf numFmtId="42" fontId="3" fillId="34" borderId="10" xfId="51" applyNumberFormat="1" applyFont="1" applyFill="1" applyBorder="1" applyAlignment="1">
      <alignment horizontal="right" vertical="center" wrapText="1"/>
    </xf>
    <xf numFmtId="42" fontId="3" fillId="34" borderId="10" xfId="51" applyNumberFormat="1" applyFont="1" applyFill="1" applyBorder="1" applyAlignment="1">
      <alignment vertical="center" wrapText="1"/>
    </xf>
    <xf numFmtId="0" fontId="0" fillId="0" borderId="10" xfId="0" applyBorder="1" applyAlignment="1">
      <alignment horizontal="left" vertical="center"/>
    </xf>
    <xf numFmtId="0" fontId="74" fillId="0" borderId="0" xfId="0" applyFont="1" applyBorder="1" applyAlignment="1">
      <alignment/>
    </xf>
    <xf numFmtId="0" fontId="11" fillId="0" borderId="0" xfId="0" applyFont="1" applyFill="1" applyBorder="1" applyAlignment="1">
      <alignment/>
    </xf>
    <xf numFmtId="0" fontId="3" fillId="0" borderId="0" xfId="0" applyFont="1" applyBorder="1" applyAlignment="1">
      <alignment horizontal="left" vertical="top" wrapText="1"/>
    </xf>
    <xf numFmtId="9" fontId="3" fillId="0" borderId="0" xfId="0" applyNumberFormat="1" applyFont="1" applyBorder="1" applyAlignment="1">
      <alignment horizontal="left" vertical="center" wrapText="1"/>
    </xf>
    <xf numFmtId="9" fontId="3" fillId="0" borderId="0" xfId="51" applyFont="1" applyBorder="1" applyAlignment="1">
      <alignment horizontal="left" vertical="center" wrapText="1"/>
    </xf>
    <xf numFmtId="0" fontId="75" fillId="0" borderId="0" xfId="0" applyFont="1" applyFill="1" applyBorder="1" applyAlignment="1" applyProtection="1">
      <alignment horizontal="left" vertical="top" wrapText="1"/>
      <protection locked="0"/>
    </xf>
    <xf numFmtId="0" fontId="76" fillId="0" borderId="0" xfId="0" applyFont="1" applyBorder="1" applyAlignment="1">
      <alignment/>
    </xf>
    <xf numFmtId="0" fontId="0" fillId="0" borderId="0" xfId="0" applyBorder="1" applyAlignment="1">
      <alignment horizontal="left" vertical="top"/>
    </xf>
    <xf numFmtId="0" fontId="3" fillId="0" borderId="0" xfId="0" applyFont="1" applyBorder="1" applyAlignment="1">
      <alignment horizontal="center" vertical="center" wrapText="1"/>
    </xf>
    <xf numFmtId="42" fontId="3" fillId="34" borderId="0" xfId="51" applyNumberFormat="1" applyFont="1" applyFill="1" applyBorder="1" applyAlignment="1">
      <alignment vertical="center" wrapText="1"/>
    </xf>
    <xf numFmtId="0" fontId="77" fillId="0" borderId="0" xfId="0" applyFont="1" applyBorder="1" applyAlignment="1">
      <alignment horizontal="center"/>
    </xf>
    <xf numFmtId="185" fontId="3" fillId="0" borderId="0" xfId="47" applyNumberFormat="1" applyFont="1" applyBorder="1" applyAlignment="1">
      <alignment/>
    </xf>
    <xf numFmtId="0" fontId="77" fillId="0" borderId="0" xfId="0" applyFont="1" applyBorder="1" applyAlignment="1">
      <alignment/>
    </xf>
    <xf numFmtId="42" fontId="77" fillId="0" borderId="0" xfId="0" applyNumberFormat="1" applyFont="1" applyBorder="1" applyAlignment="1">
      <alignment/>
    </xf>
    <xf numFmtId="0" fontId="26" fillId="0" borderId="0" xfId="0" applyFont="1" applyBorder="1" applyAlignment="1">
      <alignment horizontal="right"/>
    </xf>
    <xf numFmtId="0" fontId="3" fillId="0" borderId="0" xfId="0" applyFont="1" applyBorder="1" applyAlignment="1">
      <alignment horizontal="right" vertical="center"/>
    </xf>
    <xf numFmtId="0" fontId="12" fillId="0" borderId="0" xfId="0" applyNumberFormat="1" applyFont="1" applyBorder="1" applyAlignment="1">
      <alignment horizontal="center" vertical="center" wrapText="1"/>
    </xf>
    <xf numFmtId="0" fontId="74" fillId="0" borderId="0" xfId="0" applyFont="1" applyBorder="1" applyAlignment="1">
      <alignment horizontal="center" vertical="center" wrapText="1"/>
    </xf>
    <xf numFmtId="0" fontId="7" fillId="0" borderId="0" xfId="0" applyFont="1" applyBorder="1" applyAlignment="1">
      <alignment horizontal="left" vertical="center" wrapText="1"/>
    </xf>
    <xf numFmtId="0" fontId="7" fillId="0" borderId="15" xfId="0" applyFont="1" applyBorder="1" applyAlignment="1">
      <alignment horizontal="left" vertical="center" wrapText="1"/>
    </xf>
    <xf numFmtId="0" fontId="0" fillId="0" borderId="0" xfId="0" applyBorder="1" applyAlignment="1">
      <alignment vertical="center" wrapText="1"/>
    </xf>
    <xf numFmtId="0" fontId="0" fillId="0" borderId="0" xfId="0" applyAlignment="1">
      <alignment vertical="center" wrapText="1"/>
    </xf>
    <xf numFmtId="0" fontId="57"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0" xfId="0" applyNumberFormat="1" applyBorder="1" applyAlignment="1">
      <alignment vertical="center"/>
    </xf>
    <xf numFmtId="0" fontId="0" fillId="0" borderId="16" xfId="0" applyBorder="1" applyAlignment="1">
      <alignment vertical="center" wrapText="1"/>
    </xf>
    <xf numFmtId="0" fontId="70" fillId="0" borderId="0" xfId="0" applyFont="1" applyBorder="1" applyAlignment="1">
      <alignment/>
    </xf>
    <xf numFmtId="0" fontId="7" fillId="0" borderId="15" xfId="0" applyFont="1" applyBorder="1" applyAlignment="1">
      <alignment vertical="center" wrapText="1"/>
    </xf>
    <xf numFmtId="0" fontId="78" fillId="0" borderId="0" xfId="0" applyFont="1" applyAlignment="1">
      <alignment/>
    </xf>
    <xf numFmtId="0" fontId="26" fillId="0" borderId="0" xfId="0" applyFont="1" applyBorder="1" applyAlignment="1">
      <alignment horizontal="left"/>
    </xf>
    <xf numFmtId="0" fontId="0" fillId="0" borderId="0" xfId="0" applyBorder="1" applyAlignment="1">
      <alignment horizontal="left" vertical="top" wrapText="1"/>
    </xf>
    <xf numFmtId="0" fontId="27" fillId="0" borderId="16" xfId="0" applyFont="1" applyBorder="1" applyAlignment="1">
      <alignment vertical="center" wrapText="1"/>
    </xf>
    <xf numFmtId="0" fontId="79" fillId="0" borderId="0" xfId="0" applyFont="1" applyBorder="1" applyAlignment="1">
      <alignment horizontal="center" vertical="center" wrapText="1"/>
    </xf>
    <xf numFmtId="0" fontId="0" fillId="0" borderId="0" xfId="0" applyBorder="1" applyAlignment="1">
      <alignment horizontal="center" vertical="center" wrapText="1"/>
    </xf>
    <xf numFmtId="185" fontId="3" fillId="0" borderId="0" xfId="47" applyNumberFormat="1" applyFont="1" applyBorder="1" applyAlignment="1">
      <alignment horizontal="center"/>
    </xf>
    <xf numFmtId="185" fontId="3" fillId="0" borderId="0" xfId="47" applyNumberFormat="1" applyFont="1" applyBorder="1" applyAlignment="1">
      <alignment horizontal="right"/>
    </xf>
    <xf numFmtId="0" fontId="0" fillId="0" borderId="0" xfId="0" applyBorder="1" applyAlignment="1">
      <alignment horizontal="center"/>
    </xf>
    <xf numFmtId="0" fontId="80" fillId="33" borderId="0" xfId="0" applyFont="1" applyFill="1" applyBorder="1" applyAlignment="1">
      <alignment horizontal="center" vertical="center" wrapText="1"/>
    </xf>
    <xf numFmtId="185" fontId="14" fillId="33" borderId="0" xfId="0" applyNumberFormat="1" applyFont="1" applyFill="1" applyBorder="1" applyAlignment="1">
      <alignment horizontal="right" vertical="center" wrapText="1"/>
    </xf>
    <xf numFmtId="0" fontId="14" fillId="33" borderId="0" xfId="0" applyFont="1" applyFill="1" applyBorder="1" applyAlignment="1">
      <alignment horizontal="center" vertical="center" wrapText="1"/>
    </xf>
    <xf numFmtId="42" fontId="3" fillId="0" borderId="10" xfId="45" applyNumberFormat="1" applyFont="1" applyBorder="1" applyAlignment="1" applyProtection="1">
      <alignment vertical="center"/>
      <protection locked="0"/>
    </xf>
    <xf numFmtId="42" fontId="0" fillId="35" borderId="10" xfId="0" applyNumberFormat="1" applyFill="1" applyBorder="1" applyAlignment="1">
      <alignment vertical="center" wrapText="1"/>
    </xf>
    <xf numFmtId="42" fontId="70" fillId="35" borderId="10" xfId="45" applyNumberFormat="1" applyFont="1" applyFill="1" applyBorder="1" applyAlignment="1">
      <alignment vertical="center" wrapText="1"/>
    </xf>
    <xf numFmtId="42" fontId="70" fillId="35" borderId="10" xfId="0" applyNumberFormat="1" applyFont="1" applyFill="1" applyBorder="1" applyAlignment="1">
      <alignment vertical="center" wrapText="1"/>
    </xf>
    <xf numFmtId="42" fontId="14" fillId="35" borderId="10" xfId="0" applyNumberFormat="1" applyFont="1" applyFill="1" applyBorder="1" applyAlignment="1">
      <alignment vertical="center" wrapText="1"/>
    </xf>
    <xf numFmtId="9" fontId="0" fillId="35" borderId="10" xfId="51" applyFont="1" applyFill="1" applyBorder="1" applyAlignment="1">
      <alignment vertical="center" wrapText="1"/>
    </xf>
    <xf numFmtId="42" fontId="21" fillId="35" borderId="10" xfId="0" applyNumberFormat="1" applyFont="1" applyFill="1" applyBorder="1" applyAlignment="1">
      <alignment horizontal="center" vertical="center" wrapText="1"/>
    </xf>
    <xf numFmtId="0" fontId="0" fillId="36" borderId="10" xfId="0" applyFill="1" applyBorder="1" applyAlignment="1">
      <alignment horizontal="right" vertical="center" wrapText="1"/>
    </xf>
    <xf numFmtId="42" fontId="80" fillId="33" borderId="0" xfId="51" applyNumberFormat="1" applyFont="1" applyFill="1" applyBorder="1" applyAlignment="1">
      <alignment horizontal="left" vertical="center" wrapText="1"/>
    </xf>
    <xf numFmtId="0" fontId="79" fillId="0" borderId="12" xfId="0" applyFont="1" applyBorder="1" applyAlignment="1">
      <alignment vertical="center" wrapText="1"/>
    </xf>
    <xf numFmtId="0" fontId="79" fillId="0" borderId="12" xfId="0" applyFont="1" applyBorder="1" applyAlignment="1">
      <alignment horizontal="center" vertical="center" wrapText="1"/>
    </xf>
    <xf numFmtId="0" fontId="70" fillId="0" borderId="0" xfId="0" applyFont="1" applyBorder="1" applyAlignment="1">
      <alignment horizontal="left" vertical="center" wrapText="1"/>
    </xf>
    <xf numFmtId="164" fontId="0" fillId="37" borderId="10" xfId="0" applyNumberFormat="1" applyFill="1" applyBorder="1" applyAlignment="1">
      <alignment vertical="center" wrapText="1"/>
    </xf>
    <xf numFmtId="42" fontId="0" fillId="37" borderId="10" xfId="45" applyNumberFormat="1" applyFont="1" applyFill="1" applyBorder="1" applyAlignment="1">
      <alignment vertical="center" wrapText="1"/>
    </xf>
    <xf numFmtId="42" fontId="14" fillId="37" borderId="10" xfId="0" applyNumberFormat="1" applyFont="1" applyFill="1" applyBorder="1" applyAlignment="1">
      <alignment vertical="center" wrapText="1"/>
    </xf>
    <xf numFmtId="9" fontId="81" fillId="37" borderId="10" xfId="51" applyFont="1" applyFill="1" applyBorder="1" applyAlignment="1">
      <alignment vertical="center" wrapText="1"/>
    </xf>
    <xf numFmtId="42" fontId="14" fillId="37" borderId="10" xfId="51" applyNumberFormat="1" applyFont="1" applyFill="1" applyBorder="1" applyAlignment="1">
      <alignment vertical="center" wrapText="1"/>
    </xf>
    <xf numFmtId="42" fontId="14" fillId="37" borderId="10" xfId="45" applyNumberFormat="1" applyFont="1" applyFill="1" applyBorder="1" applyAlignment="1">
      <alignment vertical="center" wrapText="1"/>
    </xf>
    <xf numFmtId="0" fontId="3" fillId="0" borderId="0" xfId="0" applyFont="1" applyAlignment="1">
      <alignment horizontal="left" vertical="top" wrapText="1"/>
    </xf>
    <xf numFmtId="0" fontId="0" fillId="0" borderId="17" xfId="0" applyFill="1" applyBorder="1" applyAlignment="1">
      <alignment vertical="center" wrapText="1"/>
    </xf>
    <xf numFmtId="0" fontId="7" fillId="0" borderId="0" xfId="0" applyFont="1" applyFill="1" applyBorder="1" applyAlignment="1">
      <alignment horizontal="left" vertical="center" wrapText="1"/>
    </xf>
    <xf numFmtId="0" fontId="12" fillId="0" borderId="10" xfId="0" applyFont="1" applyBorder="1" applyAlignment="1">
      <alignment horizontal="left" vertical="center" wrapText="1"/>
    </xf>
    <xf numFmtId="0" fontId="73" fillId="0" borderId="10" xfId="0" applyFont="1" applyBorder="1" applyAlignment="1">
      <alignment horizontal="left" vertical="center" wrapText="1"/>
    </xf>
    <xf numFmtId="0" fontId="76" fillId="0" borderId="10" xfId="0" applyFont="1" applyBorder="1" applyAlignment="1">
      <alignment horizontal="left" vertical="center" wrapText="1"/>
    </xf>
    <xf numFmtId="0" fontId="74" fillId="36" borderId="10" xfId="0" applyFont="1" applyFill="1" applyBorder="1" applyAlignment="1">
      <alignment horizontal="left" vertical="center" wrapText="1"/>
    </xf>
    <xf numFmtId="0" fontId="82" fillId="0" borderId="0" xfId="0" applyFont="1" applyBorder="1" applyAlignment="1">
      <alignment horizontal="left" vertical="top"/>
    </xf>
    <xf numFmtId="0" fontId="9" fillId="0" borderId="0" xfId="50" applyFont="1" applyBorder="1" applyAlignment="1">
      <alignment horizontal="left" vertical="top" wrapText="1"/>
      <protection/>
    </xf>
    <xf numFmtId="0" fontId="9" fillId="0" borderId="0" xfId="50" applyFont="1" applyBorder="1" applyAlignment="1">
      <alignment horizontal="center" vertical="top" wrapText="1"/>
      <protection/>
    </xf>
    <xf numFmtId="0" fontId="9" fillId="0" borderId="11" xfId="50" applyFont="1" applyBorder="1" applyAlignment="1">
      <alignment horizontal="left" vertical="top" wrapText="1"/>
      <protection/>
    </xf>
    <xf numFmtId="0" fontId="9" fillId="0" borderId="12" xfId="50" applyFont="1" applyBorder="1" applyAlignment="1">
      <alignment horizontal="left" vertical="top" wrapText="1"/>
      <protection/>
    </xf>
    <xf numFmtId="0" fontId="9" fillId="0" borderId="11" xfId="50" applyFont="1" applyBorder="1" applyAlignment="1">
      <alignment horizontal="center" vertical="top" wrapText="1"/>
      <protection/>
    </xf>
    <xf numFmtId="0" fontId="20" fillId="0" borderId="13" xfId="50" applyFont="1" applyBorder="1" applyAlignment="1">
      <alignment horizontal="right" vertical="top" wrapText="1"/>
      <protection/>
    </xf>
    <xf numFmtId="0" fontId="20" fillId="0" borderId="14" xfId="50" applyFont="1" applyBorder="1" applyAlignment="1">
      <alignment horizontal="right" vertical="top" wrapText="1"/>
      <protection/>
    </xf>
    <xf numFmtId="0" fontId="8" fillId="0" borderId="18" xfId="50" applyNumberFormat="1" applyFont="1" applyFill="1" applyBorder="1" applyAlignment="1" applyProtection="1">
      <alignment horizontal="center" vertical="center" wrapText="1"/>
      <protection/>
    </xf>
    <xf numFmtId="0" fontId="8" fillId="0" borderId="19" xfId="50" applyNumberFormat="1" applyFont="1" applyFill="1" applyBorder="1" applyAlignment="1" applyProtection="1">
      <alignment horizontal="center" vertical="center" wrapText="1"/>
      <protection/>
    </xf>
    <xf numFmtId="0" fontId="0" fillId="0" borderId="0" xfId="0" applyBorder="1" applyAlignment="1">
      <alignment horizontal="right"/>
    </xf>
    <xf numFmtId="0" fontId="27" fillId="0" borderId="0" xfId="50" applyFont="1" applyBorder="1" applyAlignment="1">
      <alignment horizontal="center" vertical="center" wrapText="1"/>
      <protection/>
    </xf>
    <xf numFmtId="0" fontId="31" fillId="0" borderId="17" xfId="50" applyFont="1" applyBorder="1" applyAlignment="1">
      <alignment horizontal="right" vertical="center" wrapText="1"/>
      <protection/>
    </xf>
    <xf numFmtId="9" fontId="79" fillId="0" borderId="17" xfId="51" applyFont="1" applyFill="1" applyBorder="1" applyAlignment="1">
      <alignment horizontal="right" vertical="center"/>
    </xf>
    <xf numFmtId="0" fontId="30" fillId="0" borderId="17" xfId="0" applyFont="1" applyBorder="1" applyAlignment="1">
      <alignment horizontal="right"/>
    </xf>
    <xf numFmtId="0" fontId="79" fillId="0" borderId="17" xfId="0" applyFont="1" applyFill="1" applyBorder="1" applyAlignment="1">
      <alignment horizontal="right" vertical="center"/>
    </xf>
    <xf numFmtId="0" fontId="76" fillId="0" borderId="0" xfId="0" applyFont="1" applyBorder="1" applyAlignment="1">
      <alignment horizontal="center" vertical="center" wrapText="1"/>
    </xf>
    <xf numFmtId="0" fontId="12" fillId="0" borderId="0" xfId="0" applyFont="1" applyBorder="1" applyAlignment="1">
      <alignment horizontal="left" vertical="center" wrapText="1"/>
    </xf>
    <xf numFmtId="0" fontId="0" fillId="0" borderId="10" xfId="0" applyBorder="1" applyAlignment="1">
      <alignment horizontal="left" vertical="center" wrapText="1"/>
    </xf>
    <xf numFmtId="0" fontId="8" fillId="38" borderId="20" xfId="5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70" fillId="0" borderId="0" xfId="0" applyFont="1" applyAlignment="1">
      <alignment horizontal="center" vertical="center" wrapText="1"/>
    </xf>
    <xf numFmtId="0" fontId="0" fillId="0" borderId="0" xfId="0" applyAlignment="1">
      <alignment horizontal="center" vertical="center" wrapText="1"/>
    </xf>
    <xf numFmtId="0" fontId="23" fillId="0" borderId="11" xfId="50" applyFont="1" applyBorder="1" applyAlignment="1">
      <alignment horizontal="center" vertical="center" wrapText="1"/>
      <protection/>
    </xf>
    <xf numFmtId="0" fontId="0" fillId="0" borderId="0" xfId="0" applyAlignment="1">
      <alignment wrapText="1"/>
    </xf>
    <xf numFmtId="0" fontId="0" fillId="0" borderId="12" xfId="0" applyBorder="1" applyAlignment="1">
      <alignment wrapText="1"/>
    </xf>
    <xf numFmtId="0" fontId="31" fillId="0" borderId="11" xfId="50" applyFont="1" applyBorder="1" applyAlignment="1">
      <alignment horizontal="center" vertical="top" wrapText="1"/>
      <protection/>
    </xf>
    <xf numFmtId="0" fontId="0" fillId="0" borderId="0" xfId="0"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70" fillId="0" borderId="0" xfId="0" applyFont="1" applyAlignment="1">
      <alignment horizontal="center"/>
    </xf>
    <xf numFmtId="0" fontId="0" fillId="0" borderId="0" xfId="0" applyAlignment="1">
      <alignment/>
    </xf>
    <xf numFmtId="0" fontId="83" fillId="0" borderId="0" xfId="0" applyFont="1" applyBorder="1" applyAlignment="1">
      <alignment horizontal="center" vertical="center" wrapText="1"/>
    </xf>
    <xf numFmtId="0" fontId="57" fillId="0" borderId="0" xfId="0" applyFont="1" applyAlignment="1">
      <alignment horizontal="center"/>
    </xf>
    <xf numFmtId="0" fontId="57" fillId="0" borderId="14" xfId="0" applyFont="1" applyBorder="1" applyAlignment="1">
      <alignment horizontal="center"/>
    </xf>
    <xf numFmtId="0" fontId="83" fillId="0" borderId="0" xfId="0" applyFont="1" applyFill="1" applyBorder="1" applyAlignment="1">
      <alignment horizontal="center" vertical="center" wrapText="1"/>
    </xf>
    <xf numFmtId="0" fontId="57" fillId="0" borderId="0" xfId="0" applyFont="1" applyAlignment="1">
      <alignment horizontal="center" vertical="center" wrapText="1"/>
    </xf>
    <xf numFmtId="0" fontId="7" fillId="0" borderId="23" xfId="0" applyFont="1" applyFill="1" applyBorder="1" applyAlignment="1">
      <alignment horizontal="center" vertical="center" wrapText="1"/>
    </xf>
    <xf numFmtId="0" fontId="0" fillId="0" borderId="24" xfId="0" applyBorder="1" applyAlignment="1">
      <alignment horizontal="center" vertical="center" wrapText="1"/>
    </xf>
    <xf numFmtId="0" fontId="7" fillId="0" borderId="23" xfId="0" applyFont="1" applyBorder="1" applyAlignment="1">
      <alignment horizontal="center" vertical="center" wrapText="1"/>
    </xf>
    <xf numFmtId="0" fontId="12" fillId="0" borderId="10" xfId="0" applyFont="1" applyBorder="1" applyAlignment="1">
      <alignment horizontal="left" vertical="center" wrapText="1"/>
    </xf>
    <xf numFmtId="0" fontId="0" fillId="0" borderId="10" xfId="0" applyBorder="1" applyAlignment="1">
      <alignment vertical="center" wrapText="1"/>
    </xf>
    <xf numFmtId="0" fontId="73" fillId="0" borderId="10" xfId="0" applyFont="1" applyBorder="1" applyAlignment="1">
      <alignment horizontal="left" vertical="center" wrapText="1"/>
    </xf>
    <xf numFmtId="0" fontId="0" fillId="32" borderId="25" xfId="0" applyFill="1" applyBorder="1" applyAlignment="1">
      <alignment horizontal="left" vertical="center" wrapText="1"/>
    </xf>
    <xf numFmtId="0" fontId="0" fillId="32" borderId="26" xfId="0" applyFill="1" applyBorder="1" applyAlignment="1">
      <alignment horizontal="left" vertical="center" wrapText="1"/>
    </xf>
    <xf numFmtId="0" fontId="7" fillId="0" borderId="25" xfId="0" applyFont="1" applyBorder="1" applyAlignment="1">
      <alignment horizontal="center" vertical="center" wrapText="1"/>
    </xf>
    <xf numFmtId="0" fontId="0" fillId="0" borderId="26" xfId="0" applyBorder="1" applyAlignment="1">
      <alignment horizontal="center" vertical="center" wrapText="1"/>
    </xf>
    <xf numFmtId="0" fontId="8" fillId="38" borderId="18" xfId="50" applyNumberFormat="1" applyFont="1" applyFill="1" applyBorder="1" applyAlignment="1" applyProtection="1">
      <alignment horizontal="center" vertical="center" wrapText="1"/>
      <protection/>
    </xf>
    <xf numFmtId="0" fontId="0" fillId="0" borderId="27" xfId="0" applyBorder="1" applyAlignment="1">
      <alignment horizontal="center" vertical="center"/>
    </xf>
    <xf numFmtId="0" fontId="0" fillId="0" borderId="19" xfId="0" applyBorder="1" applyAlignment="1">
      <alignment horizontal="center" vertical="center"/>
    </xf>
    <xf numFmtId="0" fontId="70" fillId="0" borderId="10" xfId="0" applyFont="1" applyBorder="1" applyAlignment="1">
      <alignment horizontal="left" vertical="center" wrapText="1"/>
    </xf>
    <xf numFmtId="0" fontId="7" fillId="0" borderId="10" xfId="0" applyFont="1" applyBorder="1" applyAlignment="1">
      <alignment horizontal="left" vertical="center" wrapText="1"/>
    </xf>
    <xf numFmtId="0" fontId="76" fillId="0" borderId="16" xfId="0" applyFont="1" applyBorder="1" applyAlignment="1">
      <alignment horizontal="center" vertical="center" wrapText="1"/>
    </xf>
    <xf numFmtId="0" fontId="76" fillId="0" borderId="16" xfId="0" applyFont="1" applyBorder="1" applyAlignment="1">
      <alignment vertical="center" wrapText="1"/>
    </xf>
    <xf numFmtId="0" fontId="12" fillId="32" borderId="25" xfId="0" applyFont="1" applyFill="1" applyBorder="1" applyAlignment="1">
      <alignment vertical="center" wrapText="1"/>
    </xf>
    <xf numFmtId="0" fontId="0" fillId="0" borderId="26" xfId="0" applyBorder="1" applyAlignment="1">
      <alignment vertical="center" wrapText="1"/>
    </xf>
    <xf numFmtId="0" fontId="15" fillId="38" borderId="28" xfId="0" applyFont="1" applyFill="1" applyBorder="1" applyAlignment="1">
      <alignment vertical="center" wrapText="1"/>
    </xf>
    <xf numFmtId="0" fontId="0" fillId="0" borderId="29" xfId="0" applyBorder="1" applyAlignment="1">
      <alignment/>
    </xf>
    <xf numFmtId="0" fontId="0" fillId="0" borderId="30" xfId="0" applyBorder="1" applyAlignment="1">
      <alignment/>
    </xf>
    <xf numFmtId="0" fontId="12" fillId="32" borderId="31" xfId="0" applyFont="1" applyFill="1" applyBorder="1" applyAlignment="1">
      <alignment vertical="center" wrapText="1"/>
    </xf>
    <xf numFmtId="0" fontId="0" fillId="0" borderId="32" xfId="0" applyBorder="1" applyAlignment="1">
      <alignment vertical="center" wrapText="1"/>
    </xf>
    <xf numFmtId="0" fontId="24" fillId="0" borderId="11" xfId="0" applyFont="1" applyBorder="1" applyAlignment="1">
      <alignment horizontal="center"/>
    </xf>
    <xf numFmtId="0" fontId="24" fillId="0" borderId="0" xfId="0" applyFont="1" applyBorder="1" applyAlignment="1">
      <alignment horizontal="center"/>
    </xf>
    <xf numFmtId="0" fontId="24" fillId="0" borderId="12" xfId="0" applyFont="1" applyBorder="1" applyAlignment="1">
      <alignment horizontal="center"/>
    </xf>
    <xf numFmtId="0" fontId="76"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4" xfId="0" applyFont="1" applyBorder="1" applyAlignment="1">
      <alignment horizontal="center" vertical="center" wrapText="1"/>
    </xf>
    <xf numFmtId="0" fontId="79" fillId="0" borderId="0" xfId="0" applyFont="1" applyBorder="1" applyAlignment="1">
      <alignment vertical="center" wrapText="1"/>
    </xf>
    <xf numFmtId="0" fontId="79" fillId="0" borderId="12" xfId="0" applyFont="1" applyBorder="1" applyAlignment="1">
      <alignment vertical="center" wrapText="1"/>
    </xf>
    <xf numFmtId="0" fontId="52" fillId="0" borderId="0" xfId="0" applyFont="1" applyBorder="1" applyAlignment="1">
      <alignment horizontal="center" vertical="center" wrapText="1"/>
    </xf>
    <xf numFmtId="0" fontId="53" fillId="0" borderId="0" xfId="0" applyFont="1" applyBorder="1" applyAlignment="1">
      <alignment horizontal="left" vertical="center" wrapText="1"/>
    </xf>
    <xf numFmtId="0" fontId="53" fillId="0" borderId="12" xfId="0" applyFont="1" applyBorder="1" applyAlignment="1">
      <alignment horizontal="left" vertical="center" wrapText="1"/>
    </xf>
    <xf numFmtId="0" fontId="12" fillId="32" borderId="10" xfId="0" applyFont="1" applyFill="1" applyBorder="1" applyAlignment="1">
      <alignment vertical="center" wrapText="1"/>
    </xf>
    <xf numFmtId="0" fontId="0" fillId="32" borderId="25" xfId="0" applyFill="1" applyBorder="1" applyAlignment="1">
      <alignment horizontal="center" vertical="center" wrapText="1"/>
    </xf>
    <xf numFmtId="0" fontId="0" fillId="32" borderId="26" xfId="0" applyFill="1" applyBorder="1" applyAlignment="1">
      <alignment horizontal="center" vertical="center" wrapText="1"/>
    </xf>
    <xf numFmtId="0" fontId="25" fillId="38" borderId="11" xfId="0" applyFont="1" applyFill="1" applyBorder="1" applyAlignment="1">
      <alignment/>
    </xf>
    <xf numFmtId="0" fontId="81" fillId="0" borderId="0" xfId="0" applyFont="1" applyAlignment="1">
      <alignment/>
    </xf>
    <xf numFmtId="0" fontId="81" fillId="0" borderId="12" xfId="0" applyFont="1" applyBorder="1" applyAlignment="1">
      <alignment/>
    </xf>
    <xf numFmtId="0" fontId="25" fillId="38" borderId="0" xfId="0" applyFont="1" applyFill="1" applyBorder="1" applyAlignment="1">
      <alignment/>
    </xf>
    <xf numFmtId="0" fontId="25" fillId="38" borderId="12" xfId="0" applyFont="1" applyFill="1" applyBorder="1" applyAlignment="1">
      <alignment/>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0" fillId="38" borderId="21" xfId="0" applyFill="1" applyBorder="1" applyAlignment="1">
      <alignment/>
    </xf>
    <xf numFmtId="0" fontId="0" fillId="38" borderId="22" xfId="0" applyFill="1" applyBorder="1" applyAlignment="1">
      <alignment/>
    </xf>
    <xf numFmtId="0" fontId="12" fillId="37" borderId="10" xfId="0" applyNumberFormat="1" applyFont="1" applyFill="1" applyBorder="1" applyAlignment="1">
      <alignment horizontal="center" vertical="center" wrapText="1"/>
    </xf>
    <xf numFmtId="0" fontId="74" fillId="37" borderId="10" xfId="0" applyFont="1" applyFill="1" applyBorder="1" applyAlignment="1">
      <alignment horizontal="center" vertical="center" wrapText="1"/>
    </xf>
    <xf numFmtId="0" fontId="70" fillId="0" borderId="21" xfId="0" applyFont="1" applyBorder="1" applyAlignment="1">
      <alignment horizontal="center"/>
    </xf>
    <xf numFmtId="0" fontId="0" fillId="0" borderId="21" xfId="0" applyBorder="1" applyAlignment="1">
      <alignment/>
    </xf>
    <xf numFmtId="0" fontId="12" fillId="37" borderId="18" xfId="0" applyFont="1" applyFill="1" applyBorder="1" applyAlignment="1">
      <alignment horizontal="center" vertical="center" wrapText="1"/>
    </xf>
    <xf numFmtId="0" fontId="12" fillId="37" borderId="27" xfId="0" applyFont="1" applyFill="1" applyBorder="1" applyAlignment="1">
      <alignment horizontal="center" vertical="center" wrapText="1"/>
    </xf>
    <xf numFmtId="0" fontId="12" fillId="37" borderId="19"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84" fillId="38" borderId="18" xfId="0" applyFont="1" applyFill="1" applyBorder="1" applyAlignment="1">
      <alignment horizontal="left" vertical="center"/>
    </xf>
    <xf numFmtId="0" fontId="71" fillId="38" borderId="19" xfId="0" applyFont="1" applyFill="1" applyBorder="1" applyAlignment="1">
      <alignment/>
    </xf>
    <xf numFmtId="0" fontId="3" fillId="39" borderId="10" xfId="0" applyFont="1" applyFill="1" applyBorder="1" applyAlignment="1" applyProtection="1">
      <alignment horizontal="left" vertical="top" wrapText="1"/>
      <protection locked="0"/>
    </xf>
    <xf numFmtId="0" fontId="0" fillId="0" borderId="10" xfId="0" applyBorder="1" applyAlignment="1">
      <alignment horizontal="left" vertical="top" wrapText="1"/>
    </xf>
    <xf numFmtId="0" fontId="0" fillId="0" borderId="22" xfId="0" applyBorder="1" applyAlignment="1">
      <alignment/>
    </xf>
    <xf numFmtId="0" fontId="8" fillId="0" borderId="18" xfId="5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12" fillId="33" borderId="25" xfId="0" applyFont="1" applyFill="1" applyBorder="1" applyAlignment="1">
      <alignment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7" fillId="0" borderId="33" xfId="0" applyFont="1" applyBorder="1" applyAlignment="1">
      <alignment horizontal="center" vertical="center" wrapText="1"/>
    </xf>
    <xf numFmtId="0" fontId="7" fillId="0" borderId="26" xfId="0" applyFont="1" applyBorder="1" applyAlignment="1">
      <alignment horizontal="center" vertical="center" wrapText="1"/>
    </xf>
    <xf numFmtId="0" fontId="0" fillId="33" borderId="25"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26" xfId="0" applyFill="1" applyBorder="1" applyAlignment="1">
      <alignment horizontal="center" vertical="center" wrapText="1"/>
    </xf>
    <xf numFmtId="0" fontId="70" fillId="0" borderId="0" xfId="0" applyFont="1" applyBorder="1" applyAlignment="1">
      <alignment horizontal="left" vertical="center" wrapText="1"/>
    </xf>
    <xf numFmtId="0" fontId="14" fillId="0" borderId="0" xfId="0" applyFont="1" applyBorder="1" applyAlignment="1">
      <alignment horizontal="center" vertical="center" wrapText="1"/>
    </xf>
    <xf numFmtId="0" fontId="70" fillId="35" borderId="25" xfId="0" applyFont="1" applyFill="1" applyBorder="1" applyAlignment="1">
      <alignment horizontal="center" vertical="center" wrapText="1"/>
    </xf>
    <xf numFmtId="0" fontId="70" fillId="35" borderId="33" xfId="0" applyFont="1" applyFill="1" applyBorder="1" applyAlignment="1">
      <alignment horizontal="center" vertical="center" wrapText="1"/>
    </xf>
    <xf numFmtId="0" fontId="70" fillId="35" borderId="26" xfId="0" applyFont="1" applyFill="1" applyBorder="1" applyAlignment="1">
      <alignment horizontal="center" vertical="center" wrapText="1"/>
    </xf>
    <xf numFmtId="0" fontId="80" fillId="33" borderId="0" xfId="0" applyFont="1" applyFill="1" applyBorder="1" applyAlignment="1">
      <alignment horizontal="center" vertical="center" wrapText="1"/>
    </xf>
    <xf numFmtId="0" fontId="15" fillId="38" borderId="11" xfId="0" applyFont="1" applyFill="1" applyBorder="1" applyAlignment="1">
      <alignment vertical="center" wrapText="1"/>
    </xf>
    <xf numFmtId="0" fontId="0" fillId="38" borderId="0" xfId="0" applyFill="1" applyBorder="1" applyAlignment="1">
      <alignment/>
    </xf>
    <xf numFmtId="0" fontId="0" fillId="38" borderId="12" xfId="0" applyFill="1" applyBorder="1" applyAlignment="1">
      <alignment/>
    </xf>
    <xf numFmtId="0" fontId="0" fillId="33" borderId="10" xfId="0" applyFill="1" applyBorder="1" applyAlignment="1">
      <alignment horizontal="center" vertical="center" wrapText="1"/>
    </xf>
    <xf numFmtId="0" fontId="3" fillId="39" borderId="34" xfId="0" applyFont="1" applyFill="1" applyBorder="1" applyAlignment="1" applyProtection="1">
      <alignment horizontal="left" vertical="top" wrapText="1"/>
      <protection locked="0"/>
    </xf>
    <xf numFmtId="0" fontId="3" fillId="39" borderId="29" xfId="0" applyFont="1" applyFill="1" applyBorder="1" applyAlignment="1" applyProtection="1">
      <alignment horizontal="left" vertical="top" wrapText="1"/>
      <protection locked="0"/>
    </xf>
    <xf numFmtId="0" fontId="0" fillId="0" borderId="35" xfId="0" applyBorder="1" applyAlignment="1">
      <alignment wrapText="1"/>
    </xf>
    <xf numFmtId="0" fontId="3" fillId="39" borderId="16" xfId="0" applyFont="1" applyFill="1" applyBorder="1" applyAlignment="1" applyProtection="1">
      <alignment horizontal="left" vertical="top" wrapText="1"/>
      <protection locked="0"/>
    </xf>
    <xf numFmtId="0" fontId="3" fillId="39" borderId="0" xfId="0" applyFont="1" applyFill="1" applyBorder="1" applyAlignment="1" applyProtection="1">
      <alignment horizontal="left" vertical="top" wrapText="1"/>
      <protection locked="0"/>
    </xf>
    <xf numFmtId="0" fontId="0" fillId="0" borderId="36" xfId="0" applyBorder="1" applyAlignment="1">
      <alignment wrapText="1"/>
    </xf>
    <xf numFmtId="0" fontId="3" fillId="39" borderId="31" xfId="0" applyFont="1" applyFill="1" applyBorder="1" applyAlignment="1" applyProtection="1">
      <alignment horizontal="left" vertical="top" wrapText="1"/>
      <protection locked="0"/>
    </xf>
    <xf numFmtId="0" fontId="3" fillId="39" borderId="15" xfId="0" applyFont="1" applyFill="1" applyBorder="1" applyAlignment="1" applyProtection="1">
      <alignment horizontal="left" vertical="top" wrapText="1"/>
      <protection locked="0"/>
    </xf>
    <xf numFmtId="0" fontId="0" fillId="0" borderId="32" xfId="0" applyBorder="1" applyAlignment="1">
      <alignment wrapText="1"/>
    </xf>
    <xf numFmtId="0" fontId="85" fillId="38" borderId="11" xfId="0" applyFont="1" applyFill="1" applyBorder="1" applyAlignment="1">
      <alignment horizontal="left" vertical="center" wrapText="1"/>
    </xf>
    <xf numFmtId="0" fontId="85" fillId="38" borderId="0" xfId="0" applyFont="1" applyFill="1" applyBorder="1" applyAlignment="1">
      <alignment horizontal="left" vertical="center" wrapText="1"/>
    </xf>
    <xf numFmtId="0" fontId="70" fillId="0" borderId="10" xfId="0" applyFont="1" applyBorder="1" applyAlignment="1">
      <alignment horizontal="center" vertical="center" wrapText="1"/>
    </xf>
    <xf numFmtId="0" fontId="73" fillId="37" borderId="25" xfId="0" applyFont="1" applyFill="1" applyBorder="1" applyAlignment="1">
      <alignment horizontal="center" vertical="center" wrapText="1"/>
    </xf>
    <xf numFmtId="0" fontId="73" fillId="37" borderId="33" xfId="0" applyFont="1" applyFill="1" applyBorder="1" applyAlignment="1">
      <alignment horizontal="center" vertical="center" wrapText="1"/>
    </xf>
    <xf numFmtId="0" fontId="73" fillId="37" borderId="37" xfId="0" applyFont="1" applyFill="1" applyBorder="1" applyAlignment="1">
      <alignment horizontal="center" vertical="center" wrapText="1"/>
    </xf>
    <xf numFmtId="0" fontId="70" fillId="0" borderId="0" xfId="0" applyFont="1" applyBorder="1" applyAlignment="1">
      <alignment horizontal="center" vertical="center" wrapText="1"/>
    </xf>
    <xf numFmtId="0" fontId="86" fillId="0" borderId="16" xfId="0" applyFont="1" applyBorder="1" applyAlignment="1">
      <alignment horizontal="left" vertical="center" wrapText="1"/>
    </xf>
    <xf numFmtId="0" fontId="86" fillId="0" borderId="0" xfId="0" applyFont="1" applyBorder="1" applyAlignment="1">
      <alignment horizontal="left" vertical="center" wrapText="1"/>
    </xf>
    <xf numFmtId="0" fontId="86" fillId="0" borderId="12" xfId="0" applyFont="1" applyBorder="1" applyAlignment="1">
      <alignment horizontal="left" vertical="center" wrapText="1"/>
    </xf>
    <xf numFmtId="49" fontId="73" fillId="0" borderId="0" xfId="0" applyNumberFormat="1" applyFont="1" applyBorder="1" applyAlignment="1">
      <alignment horizontal="center" vertical="center" wrapText="1"/>
    </xf>
    <xf numFmtId="0" fontId="76" fillId="0" borderId="25" xfId="0" applyFont="1" applyBorder="1" applyAlignment="1">
      <alignment horizontal="left" vertical="top" wrapText="1" shrinkToFit="1"/>
    </xf>
    <xf numFmtId="0" fontId="76" fillId="0" borderId="33" xfId="0" applyFont="1" applyBorder="1" applyAlignment="1">
      <alignment horizontal="left" vertical="top" wrapText="1" shrinkToFit="1"/>
    </xf>
    <xf numFmtId="0" fontId="76" fillId="0" borderId="26" xfId="0" applyFont="1" applyBorder="1" applyAlignment="1">
      <alignment horizontal="left" vertical="top" wrapText="1" shrinkToFit="1"/>
    </xf>
    <xf numFmtId="0" fontId="13" fillId="0" borderId="0" xfId="0" applyFont="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4">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ont>
        <color auto="1"/>
      </font>
      <fill>
        <patternFill>
          <bgColor theme="0" tint="-0.3499799966812134"/>
        </patternFill>
      </fill>
    </dxf>
    <dxf>
      <fill>
        <patternFill>
          <bgColor rgb="FFFFC000"/>
        </patternFill>
      </fill>
    </dxf>
    <dxf>
      <font>
        <color rgb="FFFF0000"/>
      </font>
    </dxf>
    <dxf>
      <font>
        <color rgb="FF0070C0"/>
      </font>
    </dxf>
    <dxf>
      <font>
        <color auto="1"/>
      </font>
      <fill>
        <patternFill>
          <bgColor theme="0" tint="-0.3499799966812134"/>
        </patternFill>
      </fill>
    </dxf>
    <dxf>
      <font>
        <color rgb="FFFF0000"/>
      </font>
    </dxf>
    <dxf>
      <font>
        <color rgb="FF0070C0"/>
      </font>
    </dxf>
    <dxf>
      <font>
        <color rgb="FF0070C0"/>
      </font>
      <border/>
    </dxf>
    <dxf>
      <font>
        <color rgb="FFFF0000"/>
      </font>
      <border/>
    </dxf>
    <dxf>
      <font>
        <color auto="1"/>
      </font>
      <fill>
        <patternFill>
          <bgColor theme="0" tint="-0.3499799966812134"/>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34</xdr:row>
      <xdr:rowOff>9525</xdr:rowOff>
    </xdr:from>
    <xdr:to>
      <xdr:col>1</xdr:col>
      <xdr:colOff>3038475</xdr:colOff>
      <xdr:row>38</xdr:row>
      <xdr:rowOff>142875</xdr:rowOff>
    </xdr:to>
    <xdr:pic>
      <xdr:nvPicPr>
        <xdr:cNvPr id="1" name="Image 1"/>
        <xdr:cNvPicPr preferRelativeResize="1">
          <a:picLocks noChangeAspect="1"/>
        </xdr:cNvPicPr>
      </xdr:nvPicPr>
      <xdr:blipFill>
        <a:blip r:embed="rId1"/>
        <a:stretch>
          <a:fillRect/>
        </a:stretch>
      </xdr:blipFill>
      <xdr:spPr>
        <a:xfrm>
          <a:off x="1552575" y="8553450"/>
          <a:ext cx="2743200" cy="781050"/>
        </a:xfrm>
        <a:prstGeom prst="rect">
          <a:avLst/>
        </a:prstGeom>
        <a:noFill/>
        <a:ln w="9525" cmpd="sng">
          <a:noFill/>
        </a:ln>
      </xdr:spPr>
    </xdr:pic>
    <xdr:clientData/>
  </xdr:twoCellAnchor>
  <xdr:twoCellAnchor editAs="oneCell">
    <xdr:from>
      <xdr:col>1</xdr:col>
      <xdr:colOff>47625</xdr:colOff>
      <xdr:row>23</xdr:row>
      <xdr:rowOff>19050</xdr:rowOff>
    </xdr:from>
    <xdr:to>
      <xdr:col>1</xdr:col>
      <xdr:colOff>3400425</xdr:colOff>
      <xdr:row>27</xdr:row>
      <xdr:rowOff>95250</xdr:rowOff>
    </xdr:to>
    <xdr:pic>
      <xdr:nvPicPr>
        <xdr:cNvPr id="2" name="Image 2" descr="C:\Users\touze\2_Accessibilité\GT Regards croisés sur\Bandeau_recto_haut_CADRE BATI v2.jpg"/>
        <xdr:cNvPicPr preferRelativeResize="1">
          <a:picLocks noChangeAspect="1"/>
        </xdr:cNvPicPr>
      </xdr:nvPicPr>
      <xdr:blipFill>
        <a:blip r:embed="rId2"/>
        <a:stretch>
          <a:fillRect/>
        </a:stretch>
      </xdr:blipFill>
      <xdr:spPr>
        <a:xfrm>
          <a:off x="1304925" y="6781800"/>
          <a:ext cx="33528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38100</xdr:rowOff>
    </xdr:from>
    <xdr:to>
      <xdr:col>1</xdr:col>
      <xdr:colOff>1647825</xdr:colOff>
      <xdr:row>0</xdr:row>
      <xdr:rowOff>523875</xdr:rowOff>
    </xdr:to>
    <xdr:pic>
      <xdr:nvPicPr>
        <xdr:cNvPr id="1" name="Image 1"/>
        <xdr:cNvPicPr preferRelativeResize="1">
          <a:picLocks noChangeAspect="1"/>
        </xdr:cNvPicPr>
      </xdr:nvPicPr>
      <xdr:blipFill>
        <a:blip r:embed="rId1"/>
        <a:stretch>
          <a:fillRect/>
        </a:stretch>
      </xdr:blipFill>
      <xdr:spPr>
        <a:xfrm>
          <a:off x="123825" y="38100"/>
          <a:ext cx="1704975"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4</xdr:row>
      <xdr:rowOff>0</xdr:rowOff>
    </xdr:from>
    <xdr:to>
      <xdr:col>7</xdr:col>
      <xdr:colOff>0</xdr:colOff>
      <xdr:row>4</xdr:row>
      <xdr:rowOff>0</xdr:rowOff>
    </xdr:to>
    <xdr:sp>
      <xdr:nvSpPr>
        <xdr:cNvPr id="1" name="ZoneTexte 2"/>
        <xdr:cNvSpPr txBox="1">
          <a:spLocks noChangeArrowheads="1"/>
        </xdr:cNvSpPr>
      </xdr:nvSpPr>
      <xdr:spPr>
        <a:xfrm>
          <a:off x="6648450" y="1200150"/>
          <a:ext cx="781050" cy="0"/>
        </a:xfrm>
        <a:prstGeom prst="rect">
          <a:avLst/>
        </a:prstGeom>
        <a:noFill/>
        <a:ln w="9525" cmpd="sng">
          <a:noFill/>
        </a:ln>
      </xdr:spPr>
      <xdr:txBody>
        <a:bodyPr vertOverflow="clip" wrap="square" lIns="27432" tIns="22860" rIns="27432" bIns="0"/>
        <a:p>
          <a:pPr algn="ctr">
            <a:defRPr/>
          </a:pPr>
          <a:r>
            <a:rPr lang="en-US" cap="none" sz="1000" b="0" i="1" u="none" baseline="0">
              <a:solidFill>
                <a:srgbClr val="000000"/>
              </a:solidFill>
              <a:latin typeface="Calibri"/>
              <a:ea typeface="Calibri"/>
              <a:cs typeface="Calibri"/>
            </a:rPr>
            <a:t>=
</a:t>
          </a:r>
          <a:r>
            <a:rPr lang="en-US" cap="none" sz="1000" b="0" i="1" u="none" baseline="0">
              <a:solidFill>
                <a:srgbClr val="000000"/>
              </a:solidFill>
              <a:latin typeface="Calibri"/>
              <a:ea typeface="Calibri"/>
              <a:cs typeface="Calibri"/>
            </a:rPr>
            <a:t>dépenses</a:t>
          </a:r>
        </a:p>
      </xdr:txBody>
    </xdr:sp>
    <xdr:clientData/>
  </xdr:twoCellAnchor>
  <xdr:twoCellAnchor editAs="oneCell">
    <xdr:from>
      <xdr:col>1</xdr:col>
      <xdr:colOff>9525</xdr:colOff>
      <xdr:row>45</xdr:row>
      <xdr:rowOff>57150</xdr:rowOff>
    </xdr:from>
    <xdr:to>
      <xdr:col>2</xdr:col>
      <xdr:colOff>561975</xdr:colOff>
      <xdr:row>47</xdr:row>
      <xdr:rowOff>104775</xdr:rowOff>
    </xdr:to>
    <xdr:pic>
      <xdr:nvPicPr>
        <xdr:cNvPr id="2" name="Image 2"/>
        <xdr:cNvPicPr preferRelativeResize="1">
          <a:picLocks noChangeAspect="1"/>
        </xdr:cNvPicPr>
      </xdr:nvPicPr>
      <xdr:blipFill>
        <a:blip r:embed="rId1"/>
        <a:stretch>
          <a:fillRect/>
        </a:stretch>
      </xdr:blipFill>
      <xdr:spPr>
        <a:xfrm>
          <a:off x="190500" y="12134850"/>
          <a:ext cx="128587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44</xdr:row>
      <xdr:rowOff>57150</xdr:rowOff>
    </xdr:from>
    <xdr:to>
      <xdr:col>2</xdr:col>
      <xdr:colOff>504825</xdr:colOff>
      <xdr:row>46</xdr:row>
      <xdr:rowOff>104775</xdr:rowOff>
    </xdr:to>
    <xdr:pic>
      <xdr:nvPicPr>
        <xdr:cNvPr id="1" name="Image 2"/>
        <xdr:cNvPicPr preferRelativeResize="1">
          <a:picLocks noChangeAspect="1"/>
        </xdr:cNvPicPr>
      </xdr:nvPicPr>
      <xdr:blipFill>
        <a:blip r:embed="rId1"/>
        <a:stretch>
          <a:fillRect/>
        </a:stretch>
      </xdr:blipFill>
      <xdr:spPr>
        <a:xfrm>
          <a:off x="133350" y="12277725"/>
          <a:ext cx="1285875" cy="371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9525</xdr:rowOff>
    </xdr:from>
    <xdr:to>
      <xdr:col>1</xdr:col>
      <xdr:colOff>1647825</xdr:colOff>
      <xdr:row>0</xdr:row>
      <xdr:rowOff>495300</xdr:rowOff>
    </xdr:to>
    <xdr:pic>
      <xdr:nvPicPr>
        <xdr:cNvPr id="1" name="Image 1"/>
        <xdr:cNvPicPr preferRelativeResize="1">
          <a:picLocks noChangeAspect="1"/>
        </xdr:cNvPicPr>
      </xdr:nvPicPr>
      <xdr:blipFill>
        <a:blip r:embed="rId1"/>
        <a:stretch>
          <a:fillRect/>
        </a:stretch>
      </xdr:blipFill>
      <xdr:spPr>
        <a:xfrm>
          <a:off x="114300" y="9525"/>
          <a:ext cx="1704975"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renaud\LOCALS~1\Temp\7zO7C.tmp\SIGCAFCORREC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TE DE RESULTAT"/>
      <sheetName val="SIG"/>
      <sheetName val="CAF"/>
    </sheetNames>
    <sheetDataSet>
      <sheetData sheetId="0">
        <row r="17">
          <cell r="C17">
            <v>17797</v>
          </cell>
        </row>
        <row r="19">
          <cell r="C19">
            <v>107</v>
          </cell>
        </row>
        <row r="20">
          <cell r="C20">
            <v>2713</v>
          </cell>
        </row>
        <row r="49">
          <cell r="F49">
            <v>1050</v>
          </cell>
        </row>
        <row r="64">
          <cell r="C64">
            <v>946</v>
          </cell>
        </row>
        <row r="68">
          <cell r="F68">
            <v>1483</v>
          </cell>
        </row>
      </sheetData>
      <sheetData sheetId="1">
        <row r="58">
          <cell r="F58">
            <v>45502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C46"/>
  <sheetViews>
    <sheetView zoomScale="115" zoomScaleNormal="115" zoomScalePageLayoutView="0" workbookViewId="0" topLeftCell="A49">
      <selection activeCell="D4" sqref="D4"/>
    </sheetView>
  </sheetViews>
  <sheetFormatPr defaultColWidth="11.421875" defaultRowHeight="15"/>
  <cols>
    <col min="1" max="1" width="18.8515625" style="1" customWidth="1"/>
    <col min="2" max="2" width="51.421875" style="1" customWidth="1"/>
    <col min="3" max="3" width="18.8515625" style="1" customWidth="1"/>
    <col min="4" max="16384" width="11.421875" style="1" customWidth="1"/>
  </cols>
  <sheetData>
    <row r="1" spans="1:3" ht="48" customHeight="1" thickTop="1">
      <c r="A1" s="171" t="s">
        <v>426</v>
      </c>
      <c r="B1" s="172"/>
      <c r="C1" s="173"/>
    </row>
    <row r="2" spans="1:3" ht="12.75">
      <c r="A2" s="155"/>
      <c r="B2" s="153"/>
      <c r="C2" s="156"/>
    </row>
    <row r="3" spans="1:3" ht="12.75">
      <c r="A3" s="155"/>
      <c r="B3" s="153"/>
      <c r="C3" s="156"/>
    </row>
    <row r="4" spans="1:3" ht="12.75">
      <c r="A4" s="155"/>
      <c r="B4" s="153"/>
      <c r="C4" s="156"/>
    </row>
    <row r="5" spans="1:3" ht="12.75">
      <c r="A5" s="155"/>
      <c r="B5" s="153"/>
      <c r="C5" s="156"/>
    </row>
    <row r="6" spans="1:3" ht="12.75">
      <c r="A6" s="155"/>
      <c r="B6" s="153"/>
      <c r="C6" s="156"/>
    </row>
    <row r="7" spans="1:3" ht="12.75">
      <c r="A7" s="155"/>
      <c r="B7" s="153"/>
      <c r="C7" s="156"/>
    </row>
    <row r="8" spans="1:3" ht="12.75">
      <c r="A8" s="155"/>
      <c r="B8" s="153"/>
      <c r="C8" s="156"/>
    </row>
    <row r="9" spans="1:3" ht="12.75">
      <c r="A9" s="155"/>
      <c r="B9" s="153"/>
      <c r="C9" s="156"/>
    </row>
    <row r="10" spans="1:3" ht="12.75">
      <c r="A10" s="155"/>
      <c r="B10" s="153"/>
      <c r="C10" s="156"/>
    </row>
    <row r="11" spans="1:3" ht="12.75">
      <c r="A11" s="155"/>
      <c r="B11" s="153"/>
      <c r="C11" s="156"/>
    </row>
    <row r="12" spans="1:3" ht="12.75">
      <c r="A12" s="155"/>
      <c r="B12" s="153"/>
      <c r="C12" s="156"/>
    </row>
    <row r="13" spans="1:3" ht="12.75">
      <c r="A13" s="155"/>
      <c r="B13" s="153"/>
      <c r="C13" s="156"/>
    </row>
    <row r="14" spans="1:3" ht="94.5" customHeight="1">
      <c r="A14" s="176" t="s">
        <v>434</v>
      </c>
      <c r="B14" s="177"/>
      <c r="C14" s="178"/>
    </row>
    <row r="15" spans="1:3" ht="12.75">
      <c r="A15" s="155"/>
      <c r="B15" s="153"/>
      <c r="C15" s="156"/>
    </row>
    <row r="16" spans="1:3" ht="12.75">
      <c r="A16" s="155"/>
      <c r="B16" s="153"/>
      <c r="C16" s="156"/>
    </row>
    <row r="17" spans="1:3" ht="12.75">
      <c r="A17" s="155"/>
      <c r="B17" s="153"/>
      <c r="C17" s="156"/>
    </row>
    <row r="18" spans="1:3" ht="12.75">
      <c r="A18" s="155"/>
      <c r="C18" s="156"/>
    </row>
    <row r="19" spans="1:3" ht="12.75">
      <c r="A19" s="155"/>
      <c r="B19" s="153"/>
      <c r="C19" s="156"/>
    </row>
    <row r="20" spans="1:3" ht="12.75">
      <c r="A20" s="157"/>
      <c r="B20" s="154"/>
      <c r="C20" s="156"/>
    </row>
    <row r="21" spans="1:3" ht="12.75">
      <c r="A21" s="157"/>
      <c r="B21" s="154"/>
      <c r="C21" s="156"/>
    </row>
    <row r="22" spans="1:3" ht="12.75">
      <c r="A22" s="157"/>
      <c r="B22" s="154"/>
      <c r="C22" s="156"/>
    </row>
    <row r="23" spans="1:3" ht="135">
      <c r="A23" s="157"/>
      <c r="B23" s="163" t="s">
        <v>503</v>
      </c>
      <c r="C23" s="156"/>
    </row>
    <row r="24" spans="1:3" ht="12.75">
      <c r="A24" s="157"/>
      <c r="B24" s="154"/>
      <c r="C24" s="156"/>
    </row>
    <row r="25" spans="1:3" ht="12.75">
      <c r="A25" s="157"/>
      <c r="B25" s="154"/>
      <c r="C25" s="156"/>
    </row>
    <row r="26" spans="1:3" ht="12.75">
      <c r="A26" s="157"/>
      <c r="B26" s="154"/>
      <c r="C26" s="156"/>
    </row>
    <row r="27" spans="1:3" ht="12.75">
      <c r="A27" s="157"/>
      <c r="B27" s="154"/>
      <c r="C27" s="156"/>
    </row>
    <row r="28" spans="1:3" ht="12.75">
      <c r="A28" s="157"/>
      <c r="B28" s="154"/>
      <c r="C28" s="156"/>
    </row>
    <row r="29" spans="1:3" ht="12.75">
      <c r="A29" s="157"/>
      <c r="B29" s="154"/>
      <c r="C29" s="156"/>
    </row>
    <row r="30" spans="1:3" ht="12.75">
      <c r="A30" s="157"/>
      <c r="B30" s="154"/>
      <c r="C30" s="156"/>
    </row>
    <row r="31" spans="1:3" ht="12.75">
      <c r="A31" s="157"/>
      <c r="B31" s="154"/>
      <c r="C31" s="156"/>
    </row>
    <row r="32" spans="1:3" ht="12.75">
      <c r="A32" s="157"/>
      <c r="B32" s="154"/>
      <c r="C32" s="156"/>
    </row>
    <row r="33" spans="1:3" ht="12.75">
      <c r="A33" s="157"/>
      <c r="B33" s="154"/>
      <c r="C33" s="156"/>
    </row>
    <row r="34" spans="1:3" ht="12.75">
      <c r="A34" s="157"/>
      <c r="B34" s="154"/>
      <c r="C34" s="156"/>
    </row>
    <row r="35" spans="1:3" ht="12.75">
      <c r="A35" s="157"/>
      <c r="B35" s="154"/>
      <c r="C35" s="156"/>
    </row>
    <row r="36" spans="1:3" ht="12.75">
      <c r="A36" s="157"/>
      <c r="B36" s="154"/>
      <c r="C36" s="156"/>
    </row>
    <row r="37" spans="1:3" ht="12.75">
      <c r="A37" s="157"/>
      <c r="B37" s="154"/>
      <c r="C37" s="156"/>
    </row>
    <row r="38" spans="1:3" ht="12.75">
      <c r="A38" s="157"/>
      <c r="B38" s="154"/>
      <c r="C38" s="156"/>
    </row>
    <row r="39" spans="1:3" ht="12.75">
      <c r="A39" s="155"/>
      <c r="B39" s="153"/>
      <c r="C39" s="156"/>
    </row>
    <row r="40" spans="1:3" ht="12.75">
      <c r="A40" s="155"/>
      <c r="B40" s="153"/>
      <c r="C40" s="156"/>
    </row>
    <row r="41" spans="1:3" ht="12.75">
      <c r="A41" s="155"/>
      <c r="B41" s="153"/>
      <c r="C41" s="156"/>
    </row>
    <row r="42" spans="1:3" ht="12.75">
      <c r="A42" s="179" t="s">
        <v>490</v>
      </c>
      <c r="B42" s="180"/>
      <c r="C42" s="181"/>
    </row>
    <row r="43" spans="1:3" ht="12.75" customHeight="1">
      <c r="A43" s="182"/>
      <c r="B43" s="180"/>
      <c r="C43" s="181"/>
    </row>
    <row r="44" spans="1:3" ht="12.75">
      <c r="A44" s="155"/>
      <c r="B44" s="153"/>
      <c r="C44" s="156"/>
    </row>
    <row r="45" spans="1:3" ht="13.5" thickBot="1">
      <c r="A45" s="158"/>
      <c r="B45" s="159"/>
      <c r="C45" s="164" t="s">
        <v>479</v>
      </c>
    </row>
    <row r="46" spans="1:3" ht="15.75" thickTop="1">
      <c r="A46" s="174" t="s">
        <v>452</v>
      </c>
      <c r="B46" s="175"/>
      <c r="C46" s="175"/>
    </row>
  </sheetData>
  <sheetProtection password="F971" sheet="1"/>
  <mergeCells count="4">
    <mergeCell ref="A1:C1"/>
    <mergeCell ref="A46:C46"/>
    <mergeCell ref="A14:C14"/>
    <mergeCell ref="A42:C43"/>
  </mergeCells>
  <printOptions/>
  <pageMargins left="0.7" right="0.7" top="0.75" bottom="0.75" header="0.3" footer="0.3"/>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J243"/>
  <sheetViews>
    <sheetView zoomScale="85" zoomScaleNormal="85" zoomScalePageLayoutView="85" workbookViewId="0" topLeftCell="A7">
      <selection activeCell="G10" sqref="G10"/>
    </sheetView>
  </sheetViews>
  <sheetFormatPr defaultColWidth="11.421875" defaultRowHeight="15"/>
  <cols>
    <col min="1" max="1" width="2.7109375" style="0" customWidth="1"/>
    <col min="2" max="2" width="29.421875" style="0" customWidth="1"/>
    <col min="3" max="3" width="22.7109375" style="15" bestFit="1" customWidth="1"/>
    <col min="4" max="4" width="15.00390625" style="15" customWidth="1"/>
    <col min="5" max="5" width="18.8515625" style="15" customWidth="1"/>
    <col min="6" max="6" width="17.8515625" style="15" customWidth="1"/>
    <col min="7" max="7" width="18.8515625" style="15" customWidth="1"/>
    <col min="8" max="8" width="25.57421875" style="15" customWidth="1"/>
    <col min="9" max="9" width="2.7109375" style="30" customWidth="1"/>
    <col min="10" max="10" width="11.421875" style="0" customWidth="1"/>
  </cols>
  <sheetData>
    <row r="1" spans="1:9" s="2" customFormat="1" ht="52.5" customHeight="1" thickBot="1" thickTop="1">
      <c r="A1" s="160"/>
      <c r="B1" s="161"/>
      <c r="C1" s="200" t="s">
        <v>425</v>
      </c>
      <c r="D1" s="201"/>
      <c r="E1" s="201"/>
      <c r="F1" s="201"/>
      <c r="G1" s="201"/>
      <c r="H1" s="201"/>
      <c r="I1" s="202"/>
    </row>
    <row r="2" spans="1:9" ht="19.5" thickTop="1">
      <c r="A2" s="214" t="s">
        <v>466</v>
      </c>
      <c r="B2" s="215"/>
      <c r="C2" s="215"/>
      <c r="D2" s="215"/>
      <c r="E2" s="215"/>
      <c r="F2" s="215"/>
      <c r="G2" s="215"/>
      <c r="H2" s="215"/>
      <c r="I2" s="216"/>
    </row>
    <row r="3" spans="1:9" ht="15">
      <c r="A3" s="209" t="s">
        <v>382</v>
      </c>
      <c r="B3" s="210"/>
      <c r="C3" s="210"/>
      <c r="D3" s="210"/>
      <c r="E3" s="210"/>
      <c r="F3" s="210"/>
      <c r="G3" s="210"/>
      <c r="H3" s="210"/>
      <c r="I3" s="211"/>
    </row>
    <row r="4" spans="1:9" ht="15">
      <c r="A4" s="63"/>
      <c r="B4" s="29"/>
      <c r="C4" s="22"/>
      <c r="D4" s="25"/>
      <c r="E4" s="25"/>
      <c r="F4" s="22"/>
      <c r="G4" s="25"/>
      <c r="H4" s="25"/>
      <c r="I4" s="64"/>
    </row>
    <row r="5" spans="1:9" ht="31.5">
      <c r="A5" s="63"/>
      <c r="B5" s="148" t="s">
        <v>453</v>
      </c>
      <c r="C5" s="207"/>
      <c r="D5" s="208"/>
      <c r="E5" s="106"/>
      <c r="F5" s="149" t="s">
        <v>442</v>
      </c>
      <c r="G5" s="139">
        <f>9.4*151.67*12</f>
        <v>17108.375999999997</v>
      </c>
      <c r="H5" s="205" t="s">
        <v>472</v>
      </c>
      <c r="I5" s="217"/>
    </row>
    <row r="6" spans="1:9" ht="31.5">
      <c r="A6" s="63"/>
      <c r="B6" s="148" t="s">
        <v>454</v>
      </c>
      <c r="C6" s="207"/>
      <c r="D6" s="208"/>
      <c r="E6" s="118"/>
      <c r="F6" s="222"/>
      <c r="G6" s="222"/>
      <c r="H6" s="220"/>
      <c r="I6" s="221"/>
    </row>
    <row r="7" spans="1:9" ht="33.75" customHeight="1">
      <c r="A7" s="63"/>
      <c r="B7" s="148" t="s">
        <v>467</v>
      </c>
      <c r="C7" s="207"/>
      <c r="D7" s="208"/>
      <c r="E7" s="25"/>
      <c r="F7" s="223" t="s">
        <v>497</v>
      </c>
      <c r="G7" s="223"/>
      <c r="H7" s="223"/>
      <c r="I7" s="224"/>
    </row>
    <row r="8" spans="1:9" ht="25.5" customHeight="1">
      <c r="A8" s="63"/>
      <c r="B8" s="148" t="s">
        <v>455</v>
      </c>
      <c r="C8" s="207"/>
      <c r="D8" s="208"/>
      <c r="E8" s="25"/>
      <c r="F8" s="150" t="s">
        <v>459</v>
      </c>
      <c r="G8" s="139">
        <f>$G$5*1.5</f>
        <v>25662.563999999995</v>
      </c>
      <c r="H8" s="205" t="s">
        <v>469</v>
      </c>
      <c r="I8" s="136"/>
    </row>
    <row r="9" spans="1:9" ht="31.5" customHeight="1">
      <c r="A9" s="63"/>
      <c r="B9" s="86"/>
      <c r="C9" s="26"/>
      <c r="D9" s="26"/>
      <c r="E9" s="25"/>
      <c r="F9" s="150" t="s">
        <v>460</v>
      </c>
      <c r="G9" s="139">
        <f>$G$5*2.5</f>
        <v>42770.93999999999</v>
      </c>
      <c r="H9" s="206"/>
      <c r="I9" s="136"/>
    </row>
    <row r="10" spans="1:9" ht="36.75" customHeight="1">
      <c r="A10" s="63"/>
      <c r="B10" s="148" t="s">
        <v>456</v>
      </c>
      <c r="C10" s="225"/>
      <c r="D10" s="194"/>
      <c r="E10" s="25"/>
      <c r="F10" s="150" t="s">
        <v>458</v>
      </c>
      <c r="G10" s="151"/>
      <c r="I10" s="137"/>
    </row>
    <row r="11" spans="1:10" ht="15.75">
      <c r="A11" s="63"/>
      <c r="B11" s="148" t="s">
        <v>457</v>
      </c>
      <c r="C11" s="212" t="s">
        <v>432</v>
      </c>
      <c r="D11" s="213"/>
      <c r="E11" s="118"/>
      <c r="H11" s="119"/>
      <c r="I11" s="137"/>
      <c r="J11" s="108"/>
    </row>
    <row r="12" spans="1:9" ht="15">
      <c r="A12" s="63"/>
      <c r="B12" s="29"/>
      <c r="C12" s="106"/>
      <c r="D12" s="106"/>
      <c r="E12" s="106"/>
      <c r="F12" s="106"/>
      <c r="G12" s="106"/>
      <c r="H12" s="106"/>
      <c r="I12" s="64"/>
    </row>
    <row r="13" spans="1:9" ht="15">
      <c r="A13" s="209" t="s">
        <v>383</v>
      </c>
      <c r="B13" s="210"/>
      <c r="C13" s="210"/>
      <c r="D13" s="210"/>
      <c r="E13" s="210"/>
      <c r="F13" s="210"/>
      <c r="G13" s="210"/>
      <c r="H13" s="210"/>
      <c r="I13" s="211"/>
    </row>
    <row r="14" spans="1:9" ht="15">
      <c r="A14" s="63"/>
      <c r="B14" s="29"/>
      <c r="C14" s="25"/>
      <c r="D14" s="22"/>
      <c r="E14" s="25"/>
      <c r="F14" s="25"/>
      <c r="G14" s="25"/>
      <c r="H14" s="25"/>
      <c r="I14" s="64"/>
    </row>
    <row r="15" spans="1:9" s="14" customFormat="1" ht="15">
      <c r="A15" s="65"/>
      <c r="B15" s="192" t="s">
        <v>374</v>
      </c>
      <c r="C15" s="198" t="s">
        <v>403</v>
      </c>
      <c r="D15" s="199"/>
      <c r="E15" s="192" t="s">
        <v>370</v>
      </c>
      <c r="F15" s="192" t="s">
        <v>371</v>
      </c>
      <c r="G15" s="192" t="s">
        <v>372</v>
      </c>
      <c r="H15" s="190" t="s">
        <v>375</v>
      </c>
      <c r="I15" s="66"/>
    </row>
    <row r="16" spans="1:9" s="14" customFormat="1" ht="30">
      <c r="A16" s="65"/>
      <c r="B16" s="191"/>
      <c r="C16" s="109" t="s">
        <v>464</v>
      </c>
      <c r="D16" s="110" t="s">
        <v>433</v>
      </c>
      <c r="E16" s="219"/>
      <c r="F16" s="191"/>
      <c r="G16" s="191"/>
      <c r="H16" s="191"/>
      <c r="I16" s="66"/>
    </row>
    <row r="17" spans="1:9" ht="15">
      <c r="A17" s="63"/>
      <c r="B17" s="17" t="s">
        <v>373</v>
      </c>
      <c r="C17" s="38" t="s">
        <v>401</v>
      </c>
      <c r="D17" s="16" t="s">
        <v>389</v>
      </c>
      <c r="E17" s="18"/>
      <c r="F17" s="18"/>
      <c r="G17" s="18"/>
      <c r="H17" s="140">
        <f>IF(E17+F17+G17=0,0,AVERAGE(E17:G17))</f>
        <v>0</v>
      </c>
      <c r="I17" s="67"/>
    </row>
    <row r="18" spans="1:9" ht="15">
      <c r="A18" s="63"/>
      <c r="B18" s="17" t="s">
        <v>489</v>
      </c>
      <c r="C18" s="38" t="s">
        <v>396</v>
      </c>
      <c r="D18" s="16" t="s">
        <v>391</v>
      </c>
      <c r="E18" s="18"/>
      <c r="F18" s="18"/>
      <c r="G18" s="18"/>
      <c r="H18" s="140">
        <f>IF(E18+F18+G18=0,0,AVERAGE(E18:G18))</f>
        <v>0</v>
      </c>
      <c r="I18" s="67"/>
    </row>
    <row r="19" spans="1:9" ht="15">
      <c r="A19" s="63"/>
      <c r="B19" s="17" t="s">
        <v>2</v>
      </c>
      <c r="C19" s="38" t="s">
        <v>397</v>
      </c>
      <c r="D19" s="16" t="s">
        <v>395</v>
      </c>
      <c r="E19" s="18"/>
      <c r="F19" s="18"/>
      <c r="G19" s="18"/>
      <c r="H19" s="140">
        <f>IF(E19+F19+G19=0,0,AVERAGE(E19:G19))</f>
        <v>0</v>
      </c>
      <c r="I19" s="67"/>
    </row>
    <row r="20" spans="1:9" ht="15">
      <c r="A20" s="63"/>
      <c r="B20" s="17" t="s">
        <v>421</v>
      </c>
      <c r="C20" s="38" t="s">
        <v>398</v>
      </c>
      <c r="D20" s="16" t="s">
        <v>392</v>
      </c>
      <c r="E20" s="18"/>
      <c r="F20" s="18"/>
      <c r="G20" s="18"/>
      <c r="H20" s="140">
        <f>IF(E20+F20+G20=0,0,AVERAGE(E20:G20))</f>
        <v>0</v>
      </c>
      <c r="I20" s="67"/>
    </row>
    <row r="21" spans="1:9" ht="15">
      <c r="A21" s="63"/>
      <c r="B21" s="17" t="s">
        <v>475</v>
      </c>
      <c r="C21" s="38" t="s">
        <v>449</v>
      </c>
      <c r="D21" s="16" t="s">
        <v>393</v>
      </c>
      <c r="E21" s="18"/>
      <c r="F21" s="18"/>
      <c r="G21" s="18"/>
      <c r="H21" s="140">
        <f>IF(E21+F21+G21=0,0,AVERAGE(E21:G21))</f>
        <v>0</v>
      </c>
      <c r="I21" s="67"/>
    </row>
    <row r="22" spans="1:9" ht="15">
      <c r="A22" s="63"/>
      <c r="B22" s="17" t="s">
        <v>376</v>
      </c>
      <c r="C22" s="38" t="s">
        <v>399</v>
      </c>
      <c r="D22" s="19" t="s">
        <v>390</v>
      </c>
      <c r="E22" s="37"/>
      <c r="F22" s="25"/>
      <c r="G22" s="25"/>
      <c r="H22" s="25"/>
      <c r="I22" s="64"/>
    </row>
    <row r="23" spans="1:9" ht="15">
      <c r="A23" s="63"/>
      <c r="B23" s="17" t="s">
        <v>377</v>
      </c>
      <c r="C23" s="38" t="s">
        <v>400</v>
      </c>
      <c r="D23" s="19" t="s">
        <v>394</v>
      </c>
      <c r="E23" s="37"/>
      <c r="F23" s="25"/>
      <c r="G23" s="25"/>
      <c r="H23" s="25"/>
      <c r="I23" s="64"/>
    </row>
    <row r="24" spans="1:9" ht="30">
      <c r="A24" s="63"/>
      <c r="B24" s="17" t="s">
        <v>381</v>
      </c>
      <c r="C24" s="85" t="s">
        <v>402</v>
      </c>
      <c r="D24" s="19" t="s">
        <v>406</v>
      </c>
      <c r="E24" s="37"/>
      <c r="F24" s="25"/>
      <c r="G24" s="25"/>
      <c r="H24" s="162" t="s">
        <v>501</v>
      </c>
      <c r="I24" s="64"/>
    </row>
    <row r="25" spans="1:9" ht="15">
      <c r="A25" s="63"/>
      <c r="B25" s="29"/>
      <c r="C25" s="25"/>
      <c r="D25" s="25"/>
      <c r="E25" s="25"/>
      <c r="F25" s="25"/>
      <c r="G25" s="25"/>
      <c r="H25" s="25"/>
      <c r="I25" s="64"/>
    </row>
    <row r="26" spans="1:9" ht="15.75" customHeight="1">
      <c r="A26" s="209" t="s">
        <v>384</v>
      </c>
      <c r="B26" s="210"/>
      <c r="C26" s="210"/>
      <c r="D26" s="210"/>
      <c r="E26" s="210"/>
      <c r="F26" s="210"/>
      <c r="G26" s="210"/>
      <c r="H26" s="210"/>
      <c r="I26" s="211"/>
    </row>
    <row r="27" spans="1:9" ht="15">
      <c r="A27" s="63"/>
      <c r="B27" s="29"/>
      <c r="C27" s="106"/>
      <c r="D27" s="106"/>
      <c r="E27" s="106"/>
      <c r="F27" s="106"/>
      <c r="G27" s="106"/>
      <c r="H27" s="106"/>
      <c r="I27" s="64"/>
    </row>
    <row r="28" spans="1:9" ht="18.75" customHeight="1">
      <c r="A28" s="63"/>
      <c r="B28" s="152" t="s">
        <v>486</v>
      </c>
      <c r="C28" s="104"/>
      <c r="D28" s="105"/>
      <c r="E28" s="106"/>
      <c r="F28" s="106"/>
      <c r="G28" s="106"/>
      <c r="H28" s="106"/>
      <c r="I28" s="64"/>
    </row>
    <row r="29" spans="1:9" ht="61.5" customHeight="1">
      <c r="A29" s="63"/>
      <c r="B29" s="218" t="s">
        <v>482</v>
      </c>
      <c r="C29" s="218"/>
      <c r="D29" s="27" t="s">
        <v>378</v>
      </c>
      <c r="E29" s="27" t="s">
        <v>487</v>
      </c>
      <c r="F29" s="27" t="s">
        <v>380</v>
      </c>
      <c r="G29" s="112"/>
      <c r="H29" s="106"/>
      <c r="I29" s="64"/>
    </row>
    <row r="30" spans="1:9" ht="15">
      <c r="A30" s="63"/>
      <c r="B30" s="196"/>
      <c r="C30" s="197"/>
      <c r="D30" s="18"/>
      <c r="E30" s="20"/>
      <c r="F30" s="139">
        <f aca="true" t="shared" si="0" ref="F30:F39">IF(E30=0,"",D30/E30)</f>
      </c>
      <c r="G30" s="29" t="s">
        <v>488</v>
      </c>
      <c r="H30" s="106"/>
      <c r="I30" s="64"/>
    </row>
    <row r="31" spans="1:9" ht="15">
      <c r="A31" s="63"/>
      <c r="B31" s="196"/>
      <c r="C31" s="197"/>
      <c r="D31" s="18"/>
      <c r="E31" s="20"/>
      <c r="F31" s="139">
        <f t="shared" si="0"/>
      </c>
      <c r="G31" s="111" t="s">
        <v>438</v>
      </c>
      <c r="H31" s="106"/>
      <c r="I31" s="64"/>
    </row>
    <row r="32" spans="1:9" ht="15">
      <c r="A32" s="63"/>
      <c r="B32" s="196"/>
      <c r="C32" s="197"/>
      <c r="D32" s="18"/>
      <c r="E32" s="20"/>
      <c r="F32" s="139">
        <f t="shared" si="0"/>
      </c>
      <c r="G32" s="111" t="s">
        <v>437</v>
      </c>
      <c r="H32" s="111"/>
      <c r="I32" s="64"/>
    </row>
    <row r="33" spans="1:9" ht="15">
      <c r="A33" s="63"/>
      <c r="B33" s="196"/>
      <c r="C33" s="197"/>
      <c r="D33" s="18"/>
      <c r="E33" s="20"/>
      <c r="F33" s="139">
        <f t="shared" si="0"/>
      </c>
      <c r="G33" s="111" t="s">
        <v>444</v>
      </c>
      <c r="H33" s="111"/>
      <c r="I33" s="64"/>
    </row>
    <row r="34" spans="1:9" ht="15">
      <c r="A34" s="63"/>
      <c r="B34" s="196"/>
      <c r="C34" s="197"/>
      <c r="D34" s="18"/>
      <c r="E34" s="20"/>
      <c r="F34" s="139">
        <f t="shared" si="0"/>
      </c>
      <c r="G34" s="111" t="s">
        <v>445</v>
      </c>
      <c r="H34" s="111"/>
      <c r="I34" s="64"/>
    </row>
    <row r="35" spans="1:9" ht="15">
      <c r="A35" s="63"/>
      <c r="B35" s="196"/>
      <c r="C35" s="197"/>
      <c r="D35" s="18"/>
      <c r="E35" s="20"/>
      <c r="F35" s="139">
        <f t="shared" si="0"/>
      </c>
      <c r="G35" s="111" t="s">
        <v>439</v>
      </c>
      <c r="H35" s="111"/>
      <c r="I35" s="64"/>
    </row>
    <row r="36" spans="1:9" ht="15">
      <c r="A36" s="63"/>
      <c r="B36" s="196"/>
      <c r="C36" s="197"/>
      <c r="D36" s="18"/>
      <c r="E36" s="20"/>
      <c r="F36" s="139">
        <f t="shared" si="0"/>
      </c>
      <c r="G36" s="106"/>
      <c r="H36" s="111"/>
      <c r="I36" s="64"/>
    </row>
    <row r="37" spans="1:9" ht="15">
      <c r="A37" s="63"/>
      <c r="B37" s="196"/>
      <c r="C37" s="197"/>
      <c r="D37" s="18"/>
      <c r="E37" s="20"/>
      <c r="F37" s="139">
        <f t="shared" si="0"/>
      </c>
      <c r="G37" s="111"/>
      <c r="H37" s="111"/>
      <c r="I37" s="64"/>
    </row>
    <row r="38" spans="1:9" ht="15">
      <c r="A38" s="63"/>
      <c r="B38" s="196"/>
      <c r="C38" s="197"/>
      <c r="D38" s="18"/>
      <c r="E38" s="20"/>
      <c r="F38" s="139">
        <f t="shared" si="0"/>
      </c>
      <c r="G38" s="111"/>
      <c r="H38" s="111"/>
      <c r="I38" s="64"/>
    </row>
    <row r="39" spans="1:9" ht="15">
      <c r="A39" s="63"/>
      <c r="B39" s="196"/>
      <c r="C39" s="197"/>
      <c r="D39" s="18"/>
      <c r="E39" s="20"/>
      <c r="F39" s="139">
        <f t="shared" si="0"/>
      </c>
      <c r="G39" s="111"/>
      <c r="H39" s="111"/>
      <c r="I39" s="64"/>
    </row>
    <row r="40" spans="1:9" ht="15">
      <c r="A40" s="63"/>
      <c r="B40" s="29"/>
      <c r="C40" s="106"/>
      <c r="D40" s="106"/>
      <c r="E40" s="106"/>
      <c r="F40" s="106"/>
      <c r="G40" s="106"/>
      <c r="H40" s="106"/>
      <c r="I40" s="64"/>
    </row>
    <row r="41" spans="1:9" ht="45" customHeight="1">
      <c r="A41" s="63"/>
      <c r="B41" s="203" t="s">
        <v>473</v>
      </c>
      <c r="C41" s="203"/>
      <c r="D41" s="20"/>
      <c r="E41" s="106"/>
      <c r="F41" s="204" t="s">
        <v>477</v>
      </c>
      <c r="G41" s="204"/>
      <c r="H41" s="20"/>
      <c r="I41" s="64"/>
    </row>
    <row r="42" spans="1:9" ht="15">
      <c r="A42" s="63"/>
      <c r="B42" s="138"/>
      <c r="C42" s="138"/>
      <c r="D42" s="21"/>
      <c r="E42" s="21"/>
      <c r="F42" s="147"/>
      <c r="G42" s="147"/>
      <c r="H42" s="21"/>
      <c r="I42" s="64"/>
    </row>
    <row r="43" spans="1:9" ht="15.75">
      <c r="A43" s="63"/>
      <c r="B43" s="193" t="s">
        <v>461</v>
      </c>
      <c r="C43" s="193"/>
      <c r="D43" s="194"/>
      <c r="E43" s="194"/>
      <c r="F43" s="141">
        <f>IF(H41=D41,H17,H17*H41/D41)</f>
        <v>0</v>
      </c>
      <c r="G43" s="15" t="s">
        <v>474</v>
      </c>
      <c r="H43" s="142">
        <f>IF(F43=H17,0,(F43-H17)/H17)</f>
        <v>0</v>
      </c>
      <c r="I43" s="64"/>
    </row>
    <row r="44" spans="1:9" ht="15.75">
      <c r="A44" s="63"/>
      <c r="B44" s="193" t="s">
        <v>462</v>
      </c>
      <c r="C44" s="193"/>
      <c r="D44" s="194"/>
      <c r="E44" s="194"/>
      <c r="F44" s="143">
        <f>IF(H41=D41,H19,H19*H41/D41)</f>
        <v>0</v>
      </c>
      <c r="G44" s="107" t="s">
        <v>474</v>
      </c>
      <c r="H44" s="142">
        <f>IF(F44=H19,0,(F44-H19)/H19)</f>
        <v>0</v>
      </c>
      <c r="I44" s="64"/>
    </row>
    <row r="45" spans="1:9" ht="15.75">
      <c r="A45" s="63"/>
      <c r="B45" s="193" t="s">
        <v>463</v>
      </c>
      <c r="C45" s="193"/>
      <c r="D45" s="194"/>
      <c r="E45" s="194"/>
      <c r="F45" s="144">
        <f>H20+(F44-H19)</f>
        <v>0</v>
      </c>
      <c r="G45" s="107" t="s">
        <v>474</v>
      </c>
      <c r="H45" s="142">
        <f>IF(F45=H20,0,(F45-H20)/H20)</f>
        <v>0</v>
      </c>
      <c r="I45" s="64"/>
    </row>
    <row r="46" spans="1:9" ht="15">
      <c r="A46" s="63"/>
      <c r="B46" s="195" t="s">
        <v>476</v>
      </c>
      <c r="C46" s="194"/>
      <c r="D46" s="194"/>
      <c r="E46" s="194"/>
      <c r="F46" s="144">
        <f>H18+F43-H17-F45</f>
        <v>0</v>
      </c>
      <c r="G46" s="107" t="s">
        <v>474</v>
      </c>
      <c r="H46" s="142">
        <f>IF(F46=H21,0,(F46-H21)/H21)</f>
        <v>0</v>
      </c>
      <c r="I46" s="64"/>
    </row>
    <row r="47" spans="1:9" ht="15">
      <c r="A47" s="63"/>
      <c r="B47" s="185" t="s">
        <v>483</v>
      </c>
      <c r="C47" s="186"/>
      <c r="D47" s="186"/>
      <c r="E47" s="186"/>
      <c r="F47" s="186"/>
      <c r="G47" s="186"/>
      <c r="H47" s="186"/>
      <c r="I47" s="64"/>
    </row>
    <row r="48" spans="1:9" ht="15.75" thickBot="1">
      <c r="A48" s="70"/>
      <c r="B48" s="187"/>
      <c r="C48" s="187"/>
      <c r="D48" s="187"/>
      <c r="E48" s="187"/>
      <c r="F48" s="187"/>
      <c r="G48" s="187"/>
      <c r="H48" s="187"/>
      <c r="I48" s="146"/>
    </row>
    <row r="49" spans="1:9" ht="15.75" thickTop="1">
      <c r="A49" s="63"/>
      <c r="B49" s="29"/>
      <c r="C49" s="106"/>
      <c r="D49" s="106"/>
      <c r="E49" s="106"/>
      <c r="F49" s="106"/>
      <c r="G49" s="106"/>
      <c r="H49" s="106"/>
      <c r="I49" s="64"/>
    </row>
    <row r="50" spans="1:9" ht="18.75" customHeight="1">
      <c r="A50" s="63"/>
      <c r="B50" s="152" t="s">
        <v>485</v>
      </c>
      <c r="C50" s="104"/>
      <c r="D50" s="105"/>
      <c r="E50" s="106"/>
      <c r="F50" s="106"/>
      <c r="G50" s="106"/>
      <c r="H50" s="106"/>
      <c r="I50" s="64"/>
    </row>
    <row r="51" spans="1:9" ht="61.5" customHeight="1">
      <c r="A51" s="63"/>
      <c r="B51" s="218" t="s">
        <v>482</v>
      </c>
      <c r="C51" s="218"/>
      <c r="D51" s="27" t="s">
        <v>378</v>
      </c>
      <c r="E51" s="27" t="s">
        <v>487</v>
      </c>
      <c r="F51" s="27" t="s">
        <v>380</v>
      </c>
      <c r="G51" s="106"/>
      <c r="H51" s="106"/>
      <c r="I51" s="64"/>
    </row>
    <row r="52" spans="1:9" ht="15">
      <c r="A52" s="63"/>
      <c r="B52" s="226"/>
      <c r="C52" s="227"/>
      <c r="D52" s="18"/>
      <c r="E52" s="20"/>
      <c r="F52" s="139">
        <f aca="true" t="shared" si="1" ref="F52:F61">IF(E52=0,"",D52/E52)</f>
      </c>
      <c r="G52" s="29" t="s">
        <v>488</v>
      </c>
      <c r="H52" s="106"/>
      <c r="I52" s="64"/>
    </row>
    <row r="53" spans="1:9" ht="15">
      <c r="A53" s="63"/>
      <c r="B53" s="226"/>
      <c r="C53" s="227"/>
      <c r="D53" s="18"/>
      <c r="E53" s="20"/>
      <c r="F53" s="139">
        <f t="shared" si="1"/>
      </c>
      <c r="G53" s="111" t="s">
        <v>438</v>
      </c>
      <c r="H53" s="106"/>
      <c r="I53" s="64"/>
    </row>
    <row r="54" spans="1:9" ht="15">
      <c r="A54" s="63"/>
      <c r="B54" s="226"/>
      <c r="C54" s="227"/>
      <c r="D54" s="18"/>
      <c r="E54" s="20"/>
      <c r="F54" s="139">
        <f t="shared" si="1"/>
      </c>
      <c r="G54" s="111" t="s">
        <v>437</v>
      </c>
      <c r="H54" s="106"/>
      <c r="I54" s="64"/>
    </row>
    <row r="55" spans="1:9" ht="15">
      <c r="A55" s="63"/>
      <c r="B55" s="226"/>
      <c r="C55" s="227"/>
      <c r="D55" s="18"/>
      <c r="E55" s="20"/>
      <c r="F55" s="139">
        <f t="shared" si="1"/>
      </c>
      <c r="G55" s="111" t="s">
        <v>444</v>
      </c>
      <c r="H55" s="106"/>
      <c r="I55" s="64"/>
    </row>
    <row r="56" spans="1:9" ht="15">
      <c r="A56" s="63"/>
      <c r="B56" s="226"/>
      <c r="C56" s="227"/>
      <c r="D56" s="18"/>
      <c r="E56" s="20"/>
      <c r="F56" s="139">
        <f t="shared" si="1"/>
      </c>
      <c r="G56" s="111" t="s">
        <v>445</v>
      </c>
      <c r="H56" s="106"/>
      <c r="I56" s="64"/>
    </row>
    <row r="57" spans="1:9" ht="15">
      <c r="A57" s="63"/>
      <c r="B57" s="226"/>
      <c r="C57" s="227"/>
      <c r="D57" s="18"/>
      <c r="E57" s="20"/>
      <c r="F57" s="139">
        <f t="shared" si="1"/>
      </c>
      <c r="G57" s="111" t="s">
        <v>439</v>
      </c>
      <c r="H57" s="106"/>
      <c r="I57" s="64"/>
    </row>
    <row r="58" spans="1:9" ht="15">
      <c r="A58" s="63"/>
      <c r="B58" s="226"/>
      <c r="C58" s="227"/>
      <c r="D58" s="18"/>
      <c r="E58" s="20"/>
      <c r="F58" s="139">
        <f t="shared" si="1"/>
      </c>
      <c r="G58" s="106"/>
      <c r="H58" s="106"/>
      <c r="I58" s="64"/>
    </row>
    <row r="59" spans="1:9" ht="15">
      <c r="A59" s="63"/>
      <c r="B59" s="226"/>
      <c r="C59" s="227"/>
      <c r="D59" s="18"/>
      <c r="E59" s="20"/>
      <c r="F59" s="139">
        <f t="shared" si="1"/>
      </c>
      <c r="G59" s="106"/>
      <c r="H59" s="106"/>
      <c r="I59" s="64"/>
    </row>
    <row r="60" spans="1:9" ht="15">
      <c r="A60" s="63"/>
      <c r="B60" s="226"/>
      <c r="C60" s="227"/>
      <c r="D60" s="18"/>
      <c r="E60" s="20"/>
      <c r="F60" s="139">
        <f t="shared" si="1"/>
      </c>
      <c r="G60" s="106"/>
      <c r="H60" s="106"/>
      <c r="I60" s="64"/>
    </row>
    <row r="61" spans="1:9" ht="15" customHeight="1">
      <c r="A61" s="63"/>
      <c r="B61" s="226"/>
      <c r="C61" s="227"/>
      <c r="D61" s="18"/>
      <c r="E61" s="20"/>
      <c r="F61" s="139">
        <f t="shared" si="1"/>
      </c>
      <c r="G61" s="106"/>
      <c r="H61" s="106"/>
      <c r="I61" s="64"/>
    </row>
    <row r="62" spans="1:9" ht="17.25" customHeight="1">
      <c r="A62" s="63"/>
      <c r="E62" s="106"/>
      <c r="F62" s="106"/>
      <c r="G62" s="106"/>
      <c r="H62" s="106"/>
      <c r="I62" s="64"/>
    </row>
    <row r="63" spans="1:9" ht="45" customHeight="1">
      <c r="A63" s="63"/>
      <c r="B63" s="203" t="s">
        <v>473</v>
      </c>
      <c r="C63" s="203"/>
      <c r="D63" s="20">
        <f>IF(D41=0,"",D41)</f>
      </c>
      <c r="E63" s="106"/>
      <c r="F63" s="204" t="s">
        <v>478</v>
      </c>
      <c r="G63" s="204"/>
      <c r="H63" s="20"/>
      <c r="I63" s="64"/>
    </row>
    <row r="64" spans="1:9" ht="17.25" customHeight="1">
      <c r="A64" s="63"/>
      <c r="C64" s="107"/>
      <c r="D64" s="107"/>
      <c r="E64" s="106"/>
      <c r="F64" s="106"/>
      <c r="G64" s="106"/>
      <c r="H64" s="106"/>
      <c r="I64" s="64"/>
    </row>
    <row r="65" spans="1:9" ht="15.75" customHeight="1">
      <c r="A65" s="63"/>
      <c r="B65" s="193" t="s">
        <v>461</v>
      </c>
      <c r="C65" s="193"/>
      <c r="D65" s="194"/>
      <c r="E65" s="194"/>
      <c r="F65" s="141">
        <f>IF(H63=D63,H17,H17*H63/D63)</f>
        <v>0</v>
      </c>
      <c r="G65" s="107" t="s">
        <v>474</v>
      </c>
      <c r="H65" s="142">
        <f>IF(F65=H17,0,(F65-H36)/H36)</f>
        <v>0</v>
      </c>
      <c r="I65" s="68"/>
    </row>
    <row r="66" spans="1:9" ht="15.75" customHeight="1">
      <c r="A66" s="63"/>
      <c r="B66" s="193" t="s">
        <v>462</v>
      </c>
      <c r="C66" s="193"/>
      <c r="D66" s="194"/>
      <c r="E66" s="194"/>
      <c r="F66" s="143">
        <f>IF(H63=D63,H19,H19*H63/D63)</f>
        <v>0</v>
      </c>
      <c r="G66" s="107" t="s">
        <v>474</v>
      </c>
      <c r="H66" s="142">
        <f>IF(F66=H19,0,(F66-H19)/H19)</f>
        <v>0</v>
      </c>
      <c r="I66" s="69"/>
    </row>
    <row r="67" spans="1:9" ht="15.75" customHeight="1">
      <c r="A67" s="63"/>
      <c r="B67" s="193" t="s">
        <v>463</v>
      </c>
      <c r="C67" s="193"/>
      <c r="D67" s="194"/>
      <c r="E67" s="194"/>
      <c r="F67" s="144">
        <f>H20+(F66-H19)</f>
        <v>0</v>
      </c>
      <c r="G67" s="107" t="s">
        <v>474</v>
      </c>
      <c r="H67" s="142">
        <f>IF(F67=H20,0,(F67-H20)/H20)</f>
        <v>0</v>
      </c>
      <c r="I67" s="69"/>
    </row>
    <row r="68" spans="1:9" ht="15">
      <c r="A68" s="63"/>
      <c r="B68" s="195" t="s">
        <v>476</v>
      </c>
      <c r="C68" s="194"/>
      <c r="D68" s="194"/>
      <c r="E68" s="194"/>
      <c r="F68" s="144">
        <f>H18+F65-H17-F67</f>
        <v>0</v>
      </c>
      <c r="G68" s="107" t="s">
        <v>474</v>
      </c>
      <c r="H68" s="142">
        <f>IF(F68=H21,0,(F68-H21)/H21)</f>
        <v>0</v>
      </c>
      <c r="I68" s="69"/>
    </row>
    <row r="69" spans="1:9" ht="15">
      <c r="A69" s="63"/>
      <c r="B69" s="188" t="s">
        <v>484</v>
      </c>
      <c r="C69" s="189"/>
      <c r="D69" s="189"/>
      <c r="E69" s="189"/>
      <c r="F69" s="189"/>
      <c r="G69" s="189"/>
      <c r="H69" s="189"/>
      <c r="I69" s="69"/>
    </row>
    <row r="70" spans="1:9" ht="15">
      <c r="A70" s="63"/>
      <c r="B70" s="189"/>
      <c r="C70" s="189"/>
      <c r="D70" s="189"/>
      <c r="E70" s="189"/>
      <c r="F70" s="189"/>
      <c r="G70" s="189"/>
      <c r="H70" s="189"/>
      <c r="I70" s="69"/>
    </row>
    <row r="71" spans="1:9" ht="15.75" thickBot="1">
      <c r="A71" s="70"/>
      <c r="B71" s="71"/>
      <c r="C71" s="72"/>
      <c r="D71" s="72"/>
      <c r="E71" s="72"/>
      <c r="F71" s="73"/>
      <c r="G71" s="73"/>
      <c r="H71" s="74"/>
      <c r="I71" s="165" t="s">
        <v>479</v>
      </c>
    </row>
    <row r="72" ht="15.75" hidden="1" thickTop="1">
      <c r="B72" s="55">
        <f>$G$8*1.5</f>
        <v>38493.84599999999</v>
      </c>
    </row>
    <row r="73" ht="15" hidden="1">
      <c r="B73" s="55">
        <f>$G$8*2</f>
        <v>51325.12799999999</v>
      </c>
    </row>
    <row r="74" ht="15" hidden="1">
      <c r="B74" s="55">
        <f>$G$8*2.5</f>
        <v>64156.40999999999</v>
      </c>
    </row>
    <row r="75" spans="1:9" ht="15.75" thickTop="1">
      <c r="A75" s="183" t="s">
        <v>452</v>
      </c>
      <c r="B75" s="184"/>
      <c r="C75" s="184"/>
      <c r="D75" s="184"/>
      <c r="E75" s="184"/>
      <c r="F75" s="184"/>
      <c r="G75" s="184"/>
      <c r="H75" s="184"/>
      <c r="I75" s="184"/>
    </row>
    <row r="229" ht="15">
      <c r="E229" s="15">
        <v>1</v>
      </c>
    </row>
    <row r="230" spans="5:7" ht="15">
      <c r="E230" s="15">
        <v>2</v>
      </c>
      <c r="G230" s="107" t="s">
        <v>450</v>
      </c>
    </row>
    <row r="231" spans="3:7" ht="30">
      <c r="C231" s="15" t="s">
        <v>432</v>
      </c>
      <c r="D231" s="15" t="s">
        <v>368</v>
      </c>
      <c r="E231" s="15">
        <v>3</v>
      </c>
      <c r="G231" s="107" t="s">
        <v>451</v>
      </c>
    </row>
    <row r="232" spans="3:5" ht="15">
      <c r="C232" s="15" t="s">
        <v>433</v>
      </c>
      <c r="D232" s="15" t="s">
        <v>369</v>
      </c>
      <c r="E232" s="15">
        <v>4</v>
      </c>
    </row>
    <row r="233" ht="15">
      <c r="E233" s="107">
        <v>5</v>
      </c>
    </row>
    <row r="234" spans="3:8" ht="15">
      <c r="C234" s="107"/>
      <c r="D234" s="107"/>
      <c r="E234" s="107">
        <v>6</v>
      </c>
      <c r="F234" s="107"/>
      <c r="G234" s="107"/>
      <c r="H234" s="107"/>
    </row>
    <row r="235" ht="15">
      <c r="E235" s="107">
        <v>7</v>
      </c>
    </row>
    <row r="236" spans="3:8" ht="15">
      <c r="C236" s="107"/>
      <c r="D236" s="107"/>
      <c r="E236" s="107">
        <v>8</v>
      </c>
      <c r="F236" s="107"/>
      <c r="G236" s="107"/>
      <c r="H236" s="107"/>
    </row>
    <row r="237" spans="3:8" ht="15">
      <c r="C237" s="107"/>
      <c r="D237" s="107"/>
      <c r="E237" s="107">
        <v>9</v>
      </c>
      <c r="F237" s="107"/>
      <c r="G237" s="107"/>
      <c r="H237" s="107"/>
    </row>
    <row r="238" ht="15">
      <c r="E238" s="107">
        <v>10</v>
      </c>
    </row>
    <row r="239" ht="15">
      <c r="E239" s="107">
        <v>12</v>
      </c>
    </row>
    <row r="240" ht="15">
      <c r="E240" s="107">
        <v>15</v>
      </c>
    </row>
    <row r="241" ht="15">
      <c r="E241" s="107">
        <v>20</v>
      </c>
    </row>
    <row r="242" ht="15">
      <c r="E242" s="107">
        <v>25</v>
      </c>
    </row>
    <row r="243" ht="15">
      <c r="E243" s="107">
        <v>30</v>
      </c>
    </row>
  </sheetData>
  <sheetProtection password="F971" sheet="1"/>
  <protectedRanges>
    <protectedRange sqref="G5 C5:C8 C10:C11 G10 E17:G21 E22:E24 B30:E39 B52:E61 H41:H42 D41:D45 H63 D63 D65:D67" name="saisie"/>
  </protectedRanges>
  <mergeCells count="60">
    <mergeCell ref="B59:C59"/>
    <mergeCell ref="B60:C60"/>
    <mergeCell ref="B61:C61"/>
    <mergeCell ref="B58:C58"/>
    <mergeCell ref="B41:C41"/>
    <mergeCell ref="B52:C52"/>
    <mergeCell ref="B54:C54"/>
    <mergeCell ref="B56:C56"/>
    <mergeCell ref="B57:C57"/>
    <mergeCell ref="B51:C51"/>
    <mergeCell ref="H6:I6"/>
    <mergeCell ref="F6:G6"/>
    <mergeCell ref="B33:C33"/>
    <mergeCell ref="F7:I7"/>
    <mergeCell ref="C10:D10"/>
    <mergeCell ref="B55:C55"/>
    <mergeCell ref="B45:E45"/>
    <mergeCell ref="B36:C36"/>
    <mergeCell ref="C7:D7"/>
    <mergeCell ref="B53:C53"/>
    <mergeCell ref="B35:C35"/>
    <mergeCell ref="E15:E16"/>
    <mergeCell ref="F41:G41"/>
    <mergeCell ref="B46:E46"/>
    <mergeCell ref="B30:C30"/>
    <mergeCell ref="B31:C31"/>
    <mergeCell ref="B39:C39"/>
    <mergeCell ref="B32:C32"/>
    <mergeCell ref="B44:E44"/>
    <mergeCell ref="A2:I2"/>
    <mergeCell ref="H5:I5"/>
    <mergeCell ref="B29:C29"/>
    <mergeCell ref="B37:C37"/>
    <mergeCell ref="A13:I13"/>
    <mergeCell ref="C5:D5"/>
    <mergeCell ref="C6:D6"/>
    <mergeCell ref="B15:B16"/>
    <mergeCell ref="A26:I26"/>
    <mergeCell ref="G15:G16"/>
    <mergeCell ref="C1:I1"/>
    <mergeCell ref="B67:E67"/>
    <mergeCell ref="B63:C63"/>
    <mergeCell ref="F63:G63"/>
    <mergeCell ref="H8:H9"/>
    <mergeCell ref="B43:E43"/>
    <mergeCell ref="C8:D8"/>
    <mergeCell ref="A3:I3"/>
    <mergeCell ref="B65:E65"/>
    <mergeCell ref="C11:D11"/>
    <mergeCell ref="A75:I75"/>
    <mergeCell ref="B47:H48"/>
    <mergeCell ref="B69:H70"/>
    <mergeCell ref="H15:H16"/>
    <mergeCell ref="F15:F16"/>
    <mergeCell ref="B66:E66"/>
    <mergeCell ref="B68:E68"/>
    <mergeCell ref="B38:C38"/>
    <mergeCell ref="C15:D15"/>
    <mergeCell ref="B34:C34"/>
  </mergeCells>
  <dataValidations count="4">
    <dataValidation type="list" allowBlank="1" showInputMessage="1" showErrorMessage="1" sqref="C11:D11">
      <formula1>$C$231:$C$232</formula1>
    </dataValidation>
    <dataValidation type="list" allowBlank="1" showInputMessage="1" showErrorMessage="1" sqref="C10">
      <formula1>Entreprise_individuelle</formula1>
    </dataValidation>
    <dataValidation type="list" allowBlank="1" showInputMessage="1" showErrorMessage="1" sqref="E30:E39 E52:E61">
      <formula1>$E$229:$E$243</formula1>
    </dataValidation>
    <dataValidation type="list" allowBlank="1" showInputMessage="1" showErrorMessage="1" sqref="G10">
      <formula1>$G$230:$G$231</formula1>
    </dataValidation>
  </dataValidations>
  <printOptions horizontalCentered="1"/>
  <pageMargins left="0.2362204724409449" right="0.2362204724409449" top="0.48" bottom="0.46" header="0.31496062992125984" footer="0.31496062992125984"/>
  <pageSetup fitToHeight="1" fitToWidth="1" horizontalDpi="600" verticalDpi="600" orientation="portrait" paperSize="9" scale="55" r:id="rId2"/>
  <drawing r:id="rId1"/>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L49"/>
  <sheetViews>
    <sheetView workbookViewId="0" topLeftCell="A22">
      <selection activeCell="E7" sqref="E7"/>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71" t="s">
        <v>480</v>
      </c>
      <c r="B1" s="235"/>
      <c r="C1" s="235"/>
      <c r="D1" s="235"/>
      <c r="E1" s="235"/>
      <c r="F1" s="235"/>
      <c r="G1" s="235"/>
      <c r="H1" s="236"/>
    </row>
    <row r="2" spans="1:8" ht="15">
      <c r="A2" s="76"/>
      <c r="B2" s="3"/>
      <c r="C2" s="77"/>
      <c r="D2" s="77"/>
      <c r="E2" s="77"/>
      <c r="F2" s="77"/>
      <c r="G2" s="77"/>
      <c r="H2" s="78"/>
    </row>
    <row r="3" spans="1:8" ht="15">
      <c r="A3" s="228" t="s">
        <v>430</v>
      </c>
      <c r="B3" s="229"/>
      <c r="C3" s="229"/>
      <c r="D3" s="229"/>
      <c r="E3" s="229"/>
      <c r="F3" s="229"/>
      <c r="G3" s="229"/>
      <c r="H3" s="230"/>
    </row>
    <row r="4" spans="1:8" ht="12.75">
      <c r="A4" s="76"/>
      <c r="B4" s="87"/>
      <c r="C4" s="58"/>
      <c r="D4" s="5"/>
      <c r="E4" s="5"/>
      <c r="F4" s="5"/>
      <c r="G4" s="5"/>
      <c r="H4" s="78"/>
    </row>
    <row r="5" spans="1:12" ht="163.5" customHeight="1">
      <c r="A5" s="76"/>
      <c r="B5" s="233" t="s">
        <v>499</v>
      </c>
      <c r="C5" s="234"/>
      <c r="D5" s="234"/>
      <c r="E5" s="234"/>
      <c r="F5" s="234"/>
      <c r="G5" s="234"/>
      <c r="H5" s="78"/>
      <c r="L5" s="2" t="s">
        <v>465</v>
      </c>
    </row>
    <row r="6" spans="1:8" ht="12.75" customHeight="1">
      <c r="A6" s="76"/>
      <c r="B6" s="88"/>
      <c r="C6" s="59"/>
      <c r="D6" s="59"/>
      <c r="E6" s="59"/>
      <c r="F6" s="59"/>
      <c r="G6" s="59"/>
      <c r="H6" s="78"/>
    </row>
    <row r="7" spans="1:8" ht="12.75" customHeight="1">
      <c r="A7" s="76"/>
      <c r="B7" s="3"/>
      <c r="C7" s="4" t="s">
        <v>379</v>
      </c>
      <c r="D7" s="57">
        <f>'Feuille de saisie'!H21+'Feuille de saisie'!E22+'Feuille de saisie'!E23</f>
        <v>0</v>
      </c>
      <c r="E7" s="7"/>
      <c r="F7" s="3"/>
      <c r="G7" s="3"/>
      <c r="H7" s="78"/>
    </row>
    <row r="8" spans="1:8" ht="12.75" customHeight="1">
      <c r="A8" s="76"/>
      <c r="B8" s="3"/>
      <c r="C8" s="4"/>
      <c r="D8" s="24"/>
      <c r="E8" s="5"/>
      <c r="F8" s="3"/>
      <c r="G8" s="3"/>
      <c r="H8" s="78"/>
    </row>
    <row r="9" spans="1:8" ht="15">
      <c r="A9" s="76"/>
      <c r="B9" s="3"/>
      <c r="C9" s="8" t="s">
        <v>404</v>
      </c>
      <c r="D9" s="23">
        <f>'Feuille de saisie'!E24</f>
        <v>0</v>
      </c>
      <c r="E9" s="5"/>
      <c r="F9" s="3"/>
      <c r="G9" s="3"/>
      <c r="H9" s="78"/>
    </row>
    <row r="10" spans="1:8" ht="15">
      <c r="A10" s="76"/>
      <c r="B10" s="3"/>
      <c r="C10" s="8" t="s">
        <v>405</v>
      </c>
      <c r="D10" s="23">
        <f>SUM('Feuille de saisie'!F30:F39)</f>
        <v>0</v>
      </c>
      <c r="E10" s="6"/>
      <c r="F10" s="3"/>
      <c r="G10" s="3"/>
      <c r="H10" s="78"/>
    </row>
    <row r="11" spans="1:8" ht="12.75" customHeight="1">
      <c r="A11" s="76"/>
      <c r="B11" s="3"/>
      <c r="C11" s="3"/>
      <c r="D11" s="24"/>
      <c r="E11" s="5"/>
      <c r="F11" s="3"/>
      <c r="G11" s="3"/>
      <c r="H11" s="78"/>
    </row>
    <row r="12" spans="1:8" ht="21">
      <c r="A12" s="76"/>
      <c r="B12" s="3"/>
      <c r="C12" s="39" t="s">
        <v>407</v>
      </c>
      <c r="D12" s="81">
        <f>D7-D9-D10</f>
        <v>0</v>
      </c>
      <c r="E12" s="46"/>
      <c r="F12" s="47"/>
      <c r="G12" s="47"/>
      <c r="H12" s="78"/>
    </row>
    <row r="13" spans="1:9" ht="12.75">
      <c r="A13" s="76"/>
      <c r="B13" s="3"/>
      <c r="C13" s="116" t="str">
        <f>IF('Feuille de saisie'!$C$11="Impôt sur le revenu","Rappel de la préconisation relative au reste à vivre de l'exploitant:","")</f>
        <v>Rappel de la préconisation relative au reste à vivre de l'exploitant:</v>
      </c>
      <c r="D13" s="122" t="str">
        <f>IF('Feuille de saisie'!$C$11="Impôt sur le revenu","compris entre","")</f>
        <v>compris entre</v>
      </c>
      <c r="E13" s="97">
        <f>IF(AND('Feuille de saisie'!$C$11="Impôt sur le revenu",'Feuille de saisie'!$G$10="oui"),'Feuille de saisie'!$G$8*2,IF(AND('Feuille de saisie'!$C$11="Impôt sur le revenu",'Feuille de saisie'!$G$10="non"),'Feuille de saisie'!$G$8,""))</f>
      </c>
      <c r="F13" s="121" t="str">
        <f>IF('Feuille de saisie'!$C$11="Impôt sur le revenu","et","")</f>
        <v>et</v>
      </c>
      <c r="G13" s="97">
        <f>IF(AND('Feuille de saisie'!$C$11="Impôt sur le revenu",'Feuille de saisie'!$G$10="oui"),'Feuille de saisie'!$G$9*2,IF(AND('Feuille de saisie'!$C$11="Impôt sur le revenu",'Feuille de saisie'!$G$10="non"),'Feuille de saisie'!$G$9,""))</f>
      </c>
      <c r="H13" s="78"/>
      <c r="I13" s="115"/>
    </row>
    <row r="14" spans="1:8" ht="15">
      <c r="A14" s="76"/>
      <c r="B14" s="3"/>
      <c r="C14" s="96"/>
      <c r="D14" s="96"/>
      <c r="E14" s="96"/>
      <c r="F14" s="47"/>
      <c r="G14" s="47"/>
      <c r="H14" s="78"/>
    </row>
    <row r="15" spans="1:8" ht="15.75" customHeight="1">
      <c r="A15" s="76"/>
      <c r="B15" s="75" t="s">
        <v>367</v>
      </c>
      <c r="C15" s="237" t="str">
        <f>IF(AND(D12&lt;0,'Feuille de saisie'!$C$11:$D$11="Impôt sur les Sociétés"),"Impossibilité pour l'établissement de financer les travaux d'accessibilité",IF(AND(D12&gt;0,'Feuille de saisie'!$C$11:$D$11="Impôt sur les Sociétés"),"Possibilité pour l'établissement de financer les travaux d'accessibilité",IF(AND(D12&lt;E13,'Feuille de saisie'!$C$11:$D$11="Impôt sur le revenu"),"Impossibilité pour l'établissement de financer les travaux d'accessibilité",IF(AND(D12&gt;G13,'Feuille de saisie'!$C$11:$D$11="Impôt sur le revenu"),"Possibilité pour l'établissement de financer les travaux d'accessibilité","A l'appréciation de la Commission d'accessibilité"))))</f>
        <v>Impossibilité pour l'établissement de financer les travaux d'accessibilité</v>
      </c>
      <c r="D15" s="238"/>
      <c r="E15" s="238"/>
      <c r="F15" s="238"/>
      <c r="G15" s="238"/>
      <c r="H15" s="78"/>
    </row>
    <row r="16" spans="1:8" ht="14.25" customHeight="1">
      <c r="A16" s="76"/>
      <c r="B16" s="3"/>
      <c r="C16" s="3"/>
      <c r="D16" s="3"/>
      <c r="E16" s="3"/>
      <c r="F16" s="3"/>
      <c r="G16" s="3"/>
      <c r="H16" s="78"/>
    </row>
    <row r="17" spans="1:9" ht="13.5" customHeight="1">
      <c r="A17" s="228" t="s">
        <v>443</v>
      </c>
      <c r="B17" s="231"/>
      <c r="C17" s="231"/>
      <c r="D17" s="231"/>
      <c r="E17" s="231"/>
      <c r="F17" s="231"/>
      <c r="G17" s="231"/>
      <c r="H17" s="232"/>
      <c r="I17" s="115"/>
    </row>
    <row r="18" spans="1:8" ht="13.5" customHeight="1">
      <c r="A18" s="76"/>
      <c r="B18" s="87"/>
      <c r="C18" s="58"/>
      <c r="D18" s="5"/>
      <c r="E18" s="5"/>
      <c r="F18" s="5"/>
      <c r="G18" s="5"/>
      <c r="H18" s="78"/>
    </row>
    <row r="19" spans="1:8" ht="105.75" customHeight="1">
      <c r="A19" s="76"/>
      <c r="B19" s="233" t="s">
        <v>500</v>
      </c>
      <c r="C19" s="233"/>
      <c r="D19" s="233"/>
      <c r="E19" s="233"/>
      <c r="F19" s="233"/>
      <c r="G19" s="233"/>
      <c r="H19" s="78"/>
    </row>
    <row r="20" spans="1:8" ht="12.75" customHeight="1">
      <c r="A20" s="76"/>
      <c r="B20" s="88"/>
      <c r="C20" s="59"/>
      <c r="D20" s="59"/>
      <c r="E20" s="59"/>
      <c r="F20" s="59"/>
      <c r="G20" s="59"/>
      <c r="H20" s="78"/>
    </row>
    <row r="21" spans="1:8" ht="15">
      <c r="A21" s="76"/>
      <c r="B21" s="3"/>
      <c r="C21" s="35" t="s">
        <v>385</v>
      </c>
      <c r="D21" s="32">
        <f>'Feuille de saisie'!D41</f>
        <v>0</v>
      </c>
      <c r="E21" s="31"/>
      <c r="F21" s="31"/>
      <c r="G21" s="31"/>
      <c r="H21" s="78"/>
    </row>
    <row r="22" spans="1:8" ht="15">
      <c r="A22" s="76"/>
      <c r="B22" s="3"/>
      <c r="C22" s="35" t="s">
        <v>386</v>
      </c>
      <c r="D22" s="82">
        <f>'Feuille de saisie'!H41</f>
        <v>0</v>
      </c>
      <c r="E22" s="31"/>
      <c r="F22" s="31"/>
      <c r="G22" s="31"/>
      <c r="H22" s="78"/>
    </row>
    <row r="23" spans="1:8" ht="15">
      <c r="A23" s="76"/>
      <c r="B23" s="3"/>
      <c r="C23" s="35"/>
      <c r="D23" s="33"/>
      <c r="E23" s="31"/>
      <c r="F23" s="31"/>
      <c r="G23" s="31"/>
      <c r="H23" s="78"/>
    </row>
    <row r="24" spans="1:8" ht="15">
      <c r="A24" s="76"/>
      <c r="B24" s="3"/>
      <c r="C24" s="35" t="s">
        <v>387</v>
      </c>
      <c r="D24" s="34">
        <f>'Feuille de saisie'!H17</f>
        <v>0</v>
      </c>
      <c r="E24" s="31"/>
      <c r="F24" s="31"/>
      <c r="G24" s="31"/>
      <c r="H24" s="78"/>
    </row>
    <row r="25" spans="1:8" ht="25.5" customHeight="1">
      <c r="A25" s="76"/>
      <c r="B25" s="3"/>
      <c r="C25" s="35" t="s">
        <v>427</v>
      </c>
      <c r="D25" s="83">
        <f>'Feuille de saisie'!F43</f>
        <v>0</v>
      </c>
      <c r="E25" s="244" t="s">
        <v>388</v>
      </c>
      <c r="F25" s="245"/>
      <c r="G25" s="89">
        <f>'Feuille de saisie'!H43</f>
        <v>0</v>
      </c>
      <c r="H25" s="78"/>
    </row>
    <row r="26" spans="1:8" ht="15.75">
      <c r="A26" s="76"/>
      <c r="B26" s="3"/>
      <c r="C26" s="35"/>
      <c r="D26" s="36"/>
      <c r="E26" s="31"/>
      <c r="F26" s="31"/>
      <c r="G26" s="31"/>
      <c r="H26" s="78"/>
    </row>
    <row r="27" spans="1:8" ht="12.75" customHeight="1">
      <c r="A27" s="76"/>
      <c r="B27" s="3"/>
      <c r="C27" s="35" t="s">
        <v>428</v>
      </c>
      <c r="D27" s="84">
        <f>'Feuille de saisie'!F46+'Feuille de saisie'!E22+'Feuille de saisie'!E23</f>
        <v>0</v>
      </c>
      <c r="E27" s="244" t="s">
        <v>388</v>
      </c>
      <c r="F27" s="245"/>
      <c r="G27" s="90">
        <f>IF(D7=0,0,(D27-D7)/D7)</f>
        <v>0</v>
      </c>
      <c r="H27" s="78"/>
    </row>
    <row r="28" spans="1:8" ht="12.75" customHeight="1">
      <c r="A28" s="76"/>
      <c r="B28" s="3"/>
      <c r="C28" s="35"/>
      <c r="D28" s="95"/>
      <c r="E28" s="94"/>
      <c r="F28" s="94"/>
      <c r="G28" s="90"/>
      <c r="H28" s="78"/>
    </row>
    <row r="29" spans="1:8" ht="15">
      <c r="A29" s="76"/>
      <c r="B29" s="3"/>
      <c r="C29" s="8" t="s">
        <v>404</v>
      </c>
      <c r="D29" s="23">
        <f>'Feuille de saisie'!E24</f>
        <v>0</v>
      </c>
      <c r="E29" s="5"/>
      <c r="F29" s="3"/>
      <c r="G29" s="3"/>
      <c r="H29" s="78"/>
    </row>
    <row r="30" spans="1:8" ht="15">
      <c r="A30" s="76"/>
      <c r="B30" s="3"/>
      <c r="C30" s="8" t="s">
        <v>405</v>
      </c>
      <c r="D30" s="23">
        <f>SUM('Feuille de saisie'!F30:F39)</f>
        <v>0</v>
      </c>
      <c r="E30" s="6"/>
      <c r="F30" s="3"/>
      <c r="G30" s="3"/>
      <c r="H30" s="78"/>
    </row>
    <row r="31" spans="1:8" ht="12.75" customHeight="1">
      <c r="A31" s="76"/>
      <c r="B31" s="3"/>
      <c r="C31" s="3"/>
      <c r="D31" s="24"/>
      <c r="E31" s="5"/>
      <c r="F31" s="3"/>
      <c r="G31" s="3"/>
      <c r="H31" s="78"/>
    </row>
    <row r="32" spans="1:8" ht="21">
      <c r="A32" s="76"/>
      <c r="B32" s="3"/>
      <c r="C32" s="39" t="s">
        <v>407</v>
      </c>
      <c r="D32" s="81">
        <f>D27-D29-D30</f>
        <v>0</v>
      </c>
      <c r="E32" s="46"/>
      <c r="F32" s="47"/>
      <c r="G32" s="47"/>
      <c r="H32" s="78"/>
    </row>
    <row r="33" spans="1:9" ht="12.75">
      <c r="A33" s="76"/>
      <c r="B33" s="3"/>
      <c r="C33" s="116" t="str">
        <f>IF('Feuille de saisie'!$C$11="Impôt sur le revenu","Rappel de la préconisation relative au reste à vivre de l'exploitant:","")</f>
        <v>Rappel de la préconisation relative au reste à vivre de l'exploitant:</v>
      </c>
      <c r="D33" s="122" t="str">
        <f>IF('Feuille de saisie'!$C$11="Impôt sur le revenu","compris entre","")</f>
        <v>compris entre</v>
      </c>
      <c r="E33" s="97">
        <f>IF(AND('Feuille de saisie'!$C$11="Impôt sur le revenu",'Feuille de saisie'!$G$10="oui"),'Feuille de saisie'!$G$8*2,IF(AND('Feuille de saisie'!$C$11="Impôt sur le revenu",'Feuille de saisie'!$G$10="non"),'Feuille de saisie'!$G$8,""))</f>
      </c>
      <c r="F33" s="121" t="str">
        <f>IF('Feuille de saisie'!$C$11="Impôt sur le revenu","et","")</f>
        <v>et</v>
      </c>
      <c r="G33" s="97">
        <f>IF(AND('Feuille de saisie'!$C$11="Impôt sur le revenu",'Feuille de saisie'!$G$10="oui"),'Feuille de saisie'!$G$9*2,IF(AND('Feuille de saisie'!$C$11="Impôt sur le revenu",'Feuille de saisie'!$G$10="non"),'Feuille de saisie'!$G$9,""))</f>
      </c>
      <c r="H33" s="78"/>
      <c r="I33" s="115"/>
    </row>
    <row r="34" spans="1:8" ht="15">
      <c r="A34" s="76"/>
      <c r="B34" s="3"/>
      <c r="C34" s="100"/>
      <c r="D34" s="99"/>
      <c r="E34" s="98"/>
      <c r="F34" s="47"/>
      <c r="G34" s="47"/>
      <c r="H34" s="78"/>
    </row>
    <row r="35" spans="1:8" ht="15.75" customHeight="1">
      <c r="A35" s="76"/>
      <c r="B35" s="75" t="s">
        <v>367</v>
      </c>
      <c r="C35" s="237" t="str">
        <f>IF(AND(D32&lt;0,'Feuille de saisie'!$C$11:$D$11="Impôt sur les Sociétés"),"Impact négatif sur la viabilité de l'établissement",IF(AND(D32&gt;0,'Feuille de saisie'!$C$11:$D$11="Impôt sur les Sociétés"),"Possibilité pour l'établissement de financer les travaux d'accessibilité",IF(AND(D32&lt;E33,'Feuille de saisie'!$C$11:$D$11="Impôt sur le revenu"),"Impact négatif sur la viabilité de l'établissement",IF(AND(D32&gt;G33,'Feuille de saisie'!$C$11:$D$11="Impôt sur le revenu"),"Possibilité pour l'établissement de financer les travaux d'accessibilité","A l'appréciation de la Commission d'accessibilité"))))</f>
        <v>Impact négatif sur la viabilité de l'établissement</v>
      </c>
      <c r="D35" s="238"/>
      <c r="E35" s="238"/>
      <c r="F35" s="238"/>
      <c r="G35" s="238"/>
      <c r="H35" s="78"/>
    </row>
    <row r="36" spans="1:8" ht="16.5" thickBot="1">
      <c r="A36" s="76"/>
      <c r="B36" s="101"/>
      <c r="C36" s="102"/>
      <c r="D36" s="103"/>
      <c r="E36" s="103"/>
      <c r="F36" s="103"/>
      <c r="G36" s="103"/>
      <c r="H36" s="78"/>
    </row>
    <row r="37" spans="1:8" ht="31.5" customHeight="1" thickBot="1" thickTop="1">
      <c r="A37" s="246" t="s">
        <v>431</v>
      </c>
      <c r="B37" s="247"/>
      <c r="C37" s="241" t="str">
        <f>IF($C$35="Possibilité pour l'établissement de financer les travaux d'accessibilité","DEMANDE DE DEROGATION INJUSTIFIEE",IF($C$35="A l'appréciation de la Commission d'accessibilité","DEMANDE DE DEROGATION A l'APPRECIATION DE LA COMMISSION D'ACCESSIBILITE","DEMANDE DE DEROGATION JUSTIFIEE POUR DISPROPORTION MANIFESTE ENTRE LES AMELIORATIONS APPORTEES ET LEURS CONSEQUENCES"))</f>
        <v>DEMANDE DE DEROGATION JUSTIFIEE POUR DISPROPORTION MANIFESTE ENTRE LES AMELIORATIONS APPORTEES ET LEURS CONSEQUENCES</v>
      </c>
      <c r="D37" s="242"/>
      <c r="E37" s="242"/>
      <c r="F37" s="242"/>
      <c r="G37" s="242"/>
      <c r="H37" s="243"/>
    </row>
    <row r="38" spans="1:8" ht="15.75" customHeight="1" thickTop="1">
      <c r="A38" s="76"/>
      <c r="B38" s="3" t="s">
        <v>1</v>
      </c>
      <c r="C38" s="3"/>
      <c r="D38" s="3"/>
      <c r="E38" s="3"/>
      <c r="F38" s="3"/>
      <c r="G38" s="3"/>
      <c r="H38" s="78"/>
    </row>
    <row r="39" spans="1:8" ht="13.5" customHeight="1">
      <c r="A39" s="76"/>
      <c r="B39" s="248"/>
      <c r="C39" s="248"/>
      <c r="D39" s="248"/>
      <c r="E39" s="248"/>
      <c r="F39" s="248"/>
      <c r="G39" s="248"/>
      <c r="H39" s="78"/>
    </row>
    <row r="40" spans="1:8" ht="12.75" customHeight="1">
      <c r="A40" s="76"/>
      <c r="B40" s="248"/>
      <c r="C40" s="248"/>
      <c r="D40" s="248"/>
      <c r="E40" s="248"/>
      <c r="F40" s="248"/>
      <c r="G40" s="248"/>
      <c r="H40" s="78"/>
    </row>
    <row r="41" spans="1:8" ht="12.75" customHeight="1">
      <c r="A41" s="76"/>
      <c r="B41" s="248"/>
      <c r="C41" s="248"/>
      <c r="D41" s="248"/>
      <c r="E41" s="248"/>
      <c r="F41" s="248"/>
      <c r="G41" s="248"/>
      <c r="H41" s="78"/>
    </row>
    <row r="42" spans="1:8" ht="12.75" customHeight="1">
      <c r="A42" s="76"/>
      <c r="B42" s="248"/>
      <c r="C42" s="248"/>
      <c r="D42" s="248"/>
      <c r="E42" s="248"/>
      <c r="F42" s="248"/>
      <c r="G42" s="248"/>
      <c r="H42" s="78"/>
    </row>
    <row r="43" spans="1:8" ht="12.75" customHeight="1">
      <c r="A43" s="76"/>
      <c r="B43" s="248"/>
      <c r="C43" s="248"/>
      <c r="D43" s="248"/>
      <c r="E43" s="248"/>
      <c r="F43" s="248"/>
      <c r="G43" s="248"/>
      <c r="H43" s="78"/>
    </row>
    <row r="44" spans="1:8" ht="12.75" customHeight="1">
      <c r="A44" s="76"/>
      <c r="B44" s="248"/>
      <c r="C44" s="248"/>
      <c r="D44" s="248"/>
      <c r="E44" s="248"/>
      <c r="F44" s="248"/>
      <c r="G44" s="248"/>
      <c r="H44" s="78"/>
    </row>
    <row r="45" spans="1:8" ht="12.75" customHeight="1">
      <c r="A45" s="76"/>
      <c r="B45" s="249"/>
      <c r="C45" s="249"/>
      <c r="D45" s="249"/>
      <c r="E45" s="249"/>
      <c r="F45" s="249"/>
      <c r="G45" s="249"/>
      <c r="H45" s="78"/>
    </row>
    <row r="46" spans="1:8" ht="12.75" customHeight="1">
      <c r="A46" s="76"/>
      <c r="B46" s="91"/>
      <c r="C46" s="91"/>
      <c r="D46" s="91"/>
      <c r="E46" s="91"/>
      <c r="F46" s="91"/>
      <c r="G46" s="91"/>
      <c r="H46" s="78"/>
    </row>
    <row r="47" spans="1:8" ht="12.75" customHeight="1">
      <c r="A47" s="76"/>
      <c r="B47" s="91"/>
      <c r="C47" s="91"/>
      <c r="D47" s="91"/>
      <c r="E47" s="91"/>
      <c r="F47" s="91"/>
      <c r="G47" s="91"/>
      <c r="H47" s="78"/>
    </row>
    <row r="48" spans="1:8" ht="13.5" thickBot="1">
      <c r="A48" s="79"/>
      <c r="B48" s="80"/>
      <c r="C48" s="80"/>
      <c r="D48" s="80"/>
      <c r="E48" s="80"/>
      <c r="F48" s="80"/>
      <c r="G48" s="80"/>
      <c r="H48" s="166" t="s">
        <v>479</v>
      </c>
    </row>
    <row r="49" spans="1:8" ht="15.75" thickTop="1">
      <c r="A49" s="239" t="s">
        <v>452</v>
      </c>
      <c r="B49" s="240"/>
      <c r="C49" s="240"/>
      <c r="D49" s="240"/>
      <c r="E49" s="240"/>
      <c r="F49" s="240"/>
      <c r="G49" s="240"/>
      <c r="H49" s="240"/>
    </row>
    <row r="59" ht="13.5" customHeight="1"/>
    <row r="60" ht="12.75" customHeight="1"/>
    <row r="61" ht="12.75" customHeight="1"/>
    <row r="62" ht="13.5" customHeight="1"/>
    <row r="65" ht="13.5" customHeight="1"/>
    <row r="66" ht="15.75" customHeight="1"/>
    <row r="68" ht="15.75" customHeight="1"/>
    <row r="69" ht="15.75" customHeight="1"/>
    <row r="70" ht="12.75" customHeight="1"/>
    <row r="71" ht="13.5" customHeight="1"/>
    <row r="72" ht="12.75" customHeight="1"/>
    <row r="73" ht="12.75" customHeight="1"/>
    <row r="74" ht="13.5" customHeight="1"/>
    <row r="78" ht="12.75" hidden="1"/>
    <row r="79" ht="12.75" hidden="1"/>
    <row r="80" ht="12.75" hidden="1"/>
    <row r="81" ht="12.75" hidden="1"/>
    <row r="82" ht="12.75" hidden="1"/>
    <row r="83" ht="12.75" hidden="1"/>
  </sheetData>
  <sheetProtection password="F971" sheet="1"/>
  <protectedRanges>
    <protectedRange sqref="B39:B43" name="commentaires"/>
  </protectedRanges>
  <mergeCells count="13">
    <mergeCell ref="A49:H49"/>
    <mergeCell ref="C37:H37"/>
    <mergeCell ref="E25:F25"/>
    <mergeCell ref="C15:G15"/>
    <mergeCell ref="E27:F27"/>
    <mergeCell ref="A37:B37"/>
    <mergeCell ref="B39:G45"/>
    <mergeCell ref="A3:H3"/>
    <mergeCell ref="A17:H17"/>
    <mergeCell ref="B5:G5"/>
    <mergeCell ref="A1:H1"/>
    <mergeCell ref="B19:G19"/>
    <mergeCell ref="C35:G35"/>
  </mergeCells>
  <conditionalFormatting sqref="D34">
    <cfRule type="cellIs" priority="8" dxfId="11" operator="greaterThanOrEqual" stopIfTrue="1">
      <formula>0</formula>
    </cfRule>
    <cfRule type="cellIs" priority="9" dxfId="12" operator="lessThan" stopIfTrue="1">
      <formula>0</formula>
    </cfRule>
  </conditionalFormatting>
  <conditionalFormatting sqref="C13:G13 C33:G33">
    <cfRule type="notContainsBlanks" priority="10" dxfId="13" stopIfTrue="1">
      <formula>LEN(TRIM(C13))&gt;0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1" r:id="rId2"/>
  <ignoredErrors>
    <ignoredError sqref="D9:D10 D29:D30" unlockedFormula="1"/>
  </ignoredErrors>
  <drawing r:id="rId1"/>
</worksheet>
</file>

<file path=xl/worksheets/sheet4.xml><?xml version="1.0" encoding="utf-8"?>
<worksheet xmlns="http://schemas.openxmlformats.org/spreadsheetml/2006/main" xmlns:r="http://schemas.openxmlformats.org/officeDocument/2006/relationships">
  <sheetPr>
    <tabColor theme="5" tint="0.39998000860214233"/>
    <pageSetUpPr fitToPage="1"/>
  </sheetPr>
  <dimension ref="A1:L48"/>
  <sheetViews>
    <sheetView workbookViewId="0" topLeftCell="A1">
      <selection activeCell="C6" sqref="C6"/>
    </sheetView>
  </sheetViews>
  <sheetFormatPr defaultColWidth="9.140625" defaultRowHeight="15"/>
  <cols>
    <col min="1" max="1" width="2.7109375" style="2" customWidth="1"/>
    <col min="2" max="2" width="11.00390625" style="2" customWidth="1"/>
    <col min="3" max="3" width="52.00390625" style="2" customWidth="1"/>
    <col min="4" max="4" width="14.140625" style="2" customWidth="1"/>
    <col min="5" max="5" width="11.8515625" style="2" customWidth="1"/>
    <col min="6" max="6" width="7.421875" style="2" customWidth="1"/>
    <col min="7" max="7" width="12.28125" style="2" customWidth="1"/>
    <col min="8" max="8" width="2.7109375" style="2" customWidth="1"/>
    <col min="9" max="16384" width="9.140625" style="2" customWidth="1"/>
  </cols>
  <sheetData>
    <row r="1" spans="1:8" ht="51.75" customHeight="1" thickTop="1">
      <c r="A1" s="171" t="s">
        <v>481</v>
      </c>
      <c r="B1" s="235"/>
      <c r="C1" s="235"/>
      <c r="D1" s="235"/>
      <c r="E1" s="235"/>
      <c r="F1" s="235"/>
      <c r="G1" s="235"/>
      <c r="H1" s="236"/>
    </row>
    <row r="2" spans="1:8" ht="15">
      <c r="A2" s="76"/>
      <c r="B2" s="3"/>
      <c r="C2" s="77"/>
      <c r="D2" s="77"/>
      <c r="E2" s="77"/>
      <c r="F2" s="77"/>
      <c r="G2" s="77"/>
      <c r="H2" s="78"/>
    </row>
    <row r="3" spans="1:8" ht="15">
      <c r="A3" s="228" t="s">
        <v>430</v>
      </c>
      <c r="B3" s="229"/>
      <c r="C3" s="229"/>
      <c r="D3" s="229"/>
      <c r="E3" s="229"/>
      <c r="F3" s="229"/>
      <c r="G3" s="229"/>
      <c r="H3" s="230"/>
    </row>
    <row r="4" spans="1:8" ht="12.75">
      <c r="A4" s="76"/>
      <c r="B4" s="87"/>
      <c r="C4" s="58"/>
      <c r="D4" s="5"/>
      <c r="E4" s="5"/>
      <c r="F4" s="5"/>
      <c r="G4" s="5"/>
      <c r="H4" s="78"/>
    </row>
    <row r="5" spans="1:12" ht="171.75" customHeight="1">
      <c r="A5" s="76"/>
      <c r="B5" s="233" t="s">
        <v>471</v>
      </c>
      <c r="C5" s="234"/>
      <c r="D5" s="234"/>
      <c r="E5" s="234"/>
      <c r="F5" s="234"/>
      <c r="G5" s="234"/>
      <c r="H5" s="78"/>
      <c r="L5" s="145"/>
    </row>
    <row r="6" spans="1:8" ht="12.75" customHeight="1">
      <c r="A6" s="76"/>
      <c r="B6" s="88"/>
      <c r="C6" s="117"/>
      <c r="D6" s="117"/>
      <c r="E6" s="117"/>
      <c r="F6" s="117"/>
      <c r="G6" s="117"/>
      <c r="H6" s="78"/>
    </row>
    <row r="7" spans="1:8" ht="12.75" customHeight="1">
      <c r="A7" s="76"/>
      <c r="B7" s="3"/>
      <c r="C7" s="4" t="s">
        <v>379</v>
      </c>
      <c r="D7" s="57">
        <f>'Feuille de saisie'!H21+'Feuille de saisie'!E22+'Feuille de saisie'!E23</f>
        <v>0</v>
      </c>
      <c r="E7" s="7"/>
      <c r="F7" s="3"/>
      <c r="G7" s="3"/>
      <c r="H7" s="78"/>
    </row>
    <row r="8" spans="1:8" ht="12.75" customHeight="1">
      <c r="A8" s="76"/>
      <c r="B8" s="3"/>
      <c r="C8" s="4"/>
      <c r="D8" s="24"/>
      <c r="E8" s="5"/>
      <c r="F8" s="3"/>
      <c r="G8" s="3"/>
      <c r="H8" s="78"/>
    </row>
    <row r="9" spans="1:8" ht="15">
      <c r="A9" s="76"/>
      <c r="B9" s="3"/>
      <c r="C9" s="8" t="s">
        <v>404</v>
      </c>
      <c r="D9" s="23">
        <f>'Feuille de saisie'!E24</f>
        <v>0</v>
      </c>
      <c r="E9" s="5"/>
      <c r="F9" s="3"/>
      <c r="G9" s="3"/>
      <c r="H9" s="78"/>
    </row>
    <row r="10" spans="1:8" ht="15">
      <c r="A10" s="76"/>
      <c r="B10" s="3"/>
      <c r="C10" s="8" t="s">
        <v>405</v>
      </c>
      <c r="D10" s="23">
        <f>SUM('Feuille de saisie'!F52:F61)</f>
        <v>0</v>
      </c>
      <c r="E10" s="6"/>
      <c r="F10" s="3"/>
      <c r="G10" s="3"/>
      <c r="H10" s="78"/>
    </row>
    <row r="11" spans="1:8" ht="12.75" customHeight="1">
      <c r="A11" s="76"/>
      <c r="B11" s="3"/>
      <c r="C11" s="3"/>
      <c r="D11" s="24"/>
      <c r="E11" s="5"/>
      <c r="F11" s="3"/>
      <c r="G11" s="3"/>
      <c r="H11" s="78"/>
    </row>
    <row r="12" spans="1:8" ht="21">
      <c r="A12" s="76"/>
      <c r="B12" s="3"/>
      <c r="C12" s="39" t="s">
        <v>407</v>
      </c>
      <c r="D12" s="81">
        <f>D7-D9-D10</f>
        <v>0</v>
      </c>
      <c r="E12" s="46"/>
      <c r="F12" s="47"/>
      <c r="G12" s="47"/>
      <c r="H12" s="78"/>
    </row>
    <row r="13" spans="1:9" ht="12.75">
      <c r="A13" s="76"/>
      <c r="B13" s="3"/>
      <c r="C13" s="116" t="str">
        <f>IF('Feuille de saisie'!$C$11="Impôt sur le revenu","Rappel de la préconisation relative au reste à vivre de l'exploitant:","")</f>
        <v>Rappel de la préconisation relative au reste à vivre de l'exploitant:</v>
      </c>
      <c r="D13" s="122" t="str">
        <f>IF('Feuille de saisie'!$C$11="Impôt sur le revenu","compris entre","")</f>
        <v>compris entre</v>
      </c>
      <c r="E13" s="97">
        <f>IF(AND('Feuille de saisie'!$C$11="Impôt sur le revenu",'Feuille de saisie'!$G$10="oui"),'Feuille de saisie'!$G$8*2,IF(AND('Feuille de saisie'!$C$11="Impôt sur le revenu",'Feuille de saisie'!$G$10="non"),'Feuille de saisie'!$G$8,""))</f>
      </c>
      <c r="F13" s="121" t="str">
        <f>IF('Feuille de saisie'!$C$11="Impôt sur le revenu","et","")</f>
        <v>et</v>
      </c>
      <c r="G13" s="97">
        <f>IF(AND('Feuille de saisie'!$C$11="Impôt sur le revenu",'Feuille de saisie'!$G$10="oui"),'Feuille de saisie'!$G$9*2,IF(AND('Feuille de saisie'!$C$11="Impôt sur le revenu",'Feuille de saisie'!$G$10="non"),'Feuille de saisie'!$G$9,""))</f>
      </c>
      <c r="H13" s="78"/>
      <c r="I13" s="115"/>
    </row>
    <row r="14" spans="1:8" ht="15">
      <c r="A14" s="76"/>
      <c r="B14" s="3"/>
      <c r="C14" s="96"/>
      <c r="D14" s="96"/>
      <c r="E14" s="96"/>
      <c r="F14" s="47"/>
      <c r="G14" s="47"/>
      <c r="H14" s="78"/>
    </row>
    <row r="15" spans="1:8" ht="15.75" customHeight="1">
      <c r="A15" s="76"/>
      <c r="B15" s="75" t="s">
        <v>367</v>
      </c>
      <c r="C15" s="237" t="str">
        <f>IF(AND(D12&lt;0,'Feuille de saisie'!$C$11:$D$11="Impôt sur les Sociétés"),"Financement des travaux d'accessibilité du scénario 2 toujours impossible",IF(AND(D12&gt;0,'Feuille de saisie'!$C$11:$D$11="Impôt sur les Sociétés"),"Possibilité pour l'établissement de financer les travaux d'accessibilité du scénario 2",IF(AND(D12&lt;E13,'Feuille de saisie'!$C$11:$D$11="Impôt sur le revenu"),"Financement des travaux d'accessibilité du scénario 2 toujours impossible",IF(AND(D12&gt;G13,'Feuille de saisie'!$C$11:$D$11="Impôt sur le revenu"),"Possibilité pour l'établissement de financer les travaux d'accessibilité du scénario 2","Financement des travaux d'accessibilité du scénario 2 à l’appréciation de la Commission d’accessibilité"))))</f>
        <v>Financement des travaux d'accessibilité du scénario 2 toujours impossible</v>
      </c>
      <c r="D15" s="238"/>
      <c r="E15" s="238"/>
      <c r="F15" s="238"/>
      <c r="G15" s="238"/>
      <c r="H15" s="78"/>
    </row>
    <row r="16" spans="1:8" ht="14.25" customHeight="1">
      <c r="A16" s="76"/>
      <c r="B16" s="3"/>
      <c r="C16" s="3"/>
      <c r="D16" s="3"/>
      <c r="E16" s="3"/>
      <c r="F16" s="3"/>
      <c r="G16" s="3"/>
      <c r="H16" s="78"/>
    </row>
    <row r="17" spans="1:9" ht="13.5" customHeight="1">
      <c r="A17" s="228" t="s">
        <v>443</v>
      </c>
      <c r="B17" s="231"/>
      <c r="C17" s="231"/>
      <c r="D17" s="231"/>
      <c r="E17" s="231"/>
      <c r="F17" s="231"/>
      <c r="G17" s="231"/>
      <c r="H17" s="232"/>
      <c r="I17" s="115"/>
    </row>
    <row r="18" spans="1:8" ht="13.5" customHeight="1">
      <c r="A18" s="76"/>
      <c r="B18" s="87"/>
      <c r="C18" s="58"/>
      <c r="D18" s="5"/>
      <c r="E18" s="5"/>
      <c r="F18" s="5"/>
      <c r="G18" s="5"/>
      <c r="H18" s="78"/>
    </row>
    <row r="19" spans="1:8" ht="121.5" customHeight="1">
      <c r="A19" s="76"/>
      <c r="B19" s="233" t="s">
        <v>470</v>
      </c>
      <c r="C19" s="233"/>
      <c r="D19" s="233"/>
      <c r="E19" s="233"/>
      <c r="F19" s="233"/>
      <c r="G19" s="233"/>
      <c r="H19" s="78"/>
    </row>
    <row r="20" spans="1:8" ht="12.75" customHeight="1">
      <c r="A20" s="76"/>
      <c r="B20" s="88"/>
      <c r="C20" s="117"/>
      <c r="D20" s="117"/>
      <c r="E20" s="117"/>
      <c r="F20" s="117"/>
      <c r="G20" s="117"/>
      <c r="H20" s="78"/>
    </row>
    <row r="21" spans="1:8" ht="15">
      <c r="A21" s="76"/>
      <c r="B21" s="3"/>
      <c r="C21" s="35" t="s">
        <v>385</v>
      </c>
      <c r="D21" s="32">
        <f>'Feuille de saisie'!D41</f>
        <v>0</v>
      </c>
      <c r="E21" s="31"/>
      <c r="F21" s="31"/>
      <c r="G21" s="31"/>
      <c r="H21" s="78"/>
    </row>
    <row r="22" spans="1:8" ht="15">
      <c r="A22" s="76"/>
      <c r="B22" s="3"/>
      <c r="C22" s="35" t="s">
        <v>386</v>
      </c>
      <c r="D22" s="82">
        <f>'Feuille de saisie'!H63</f>
        <v>0</v>
      </c>
      <c r="E22" s="31"/>
      <c r="F22" s="31"/>
      <c r="G22" s="31"/>
      <c r="H22" s="78"/>
    </row>
    <row r="23" spans="1:8" ht="15">
      <c r="A23" s="76"/>
      <c r="B23" s="3"/>
      <c r="C23" s="35"/>
      <c r="D23" s="33"/>
      <c r="E23" s="31"/>
      <c r="F23" s="31"/>
      <c r="G23" s="31"/>
      <c r="H23" s="78"/>
    </row>
    <row r="24" spans="1:8" ht="15">
      <c r="A24" s="76"/>
      <c r="B24" s="3"/>
      <c r="C24" s="35" t="s">
        <v>387</v>
      </c>
      <c r="D24" s="84">
        <f>'Feuille de saisie'!H17</f>
        <v>0</v>
      </c>
      <c r="E24" s="31"/>
      <c r="F24" s="31"/>
      <c r="G24" s="31"/>
      <c r="H24" s="78"/>
    </row>
    <row r="25" spans="1:8" ht="25.5" customHeight="1">
      <c r="A25" s="76"/>
      <c r="B25" s="3"/>
      <c r="C25" s="35" t="s">
        <v>427</v>
      </c>
      <c r="D25" s="127">
        <f>'Feuille de saisie'!F65</f>
        <v>0</v>
      </c>
      <c r="E25" s="244" t="s">
        <v>388</v>
      </c>
      <c r="F25" s="245"/>
      <c r="G25" s="89">
        <f>'Feuille de saisie'!H43</f>
        <v>0</v>
      </c>
      <c r="H25" s="78"/>
    </row>
    <row r="26" spans="1:8" ht="15.75">
      <c r="A26" s="76"/>
      <c r="B26" s="3"/>
      <c r="C26" s="35"/>
      <c r="D26" s="36"/>
      <c r="E26" s="31"/>
      <c r="F26" s="31"/>
      <c r="G26" s="31"/>
      <c r="H26" s="78"/>
    </row>
    <row r="27" spans="1:8" ht="12.75" customHeight="1">
      <c r="A27" s="76"/>
      <c r="B27" s="3"/>
      <c r="C27" s="35" t="s">
        <v>428</v>
      </c>
      <c r="D27" s="84">
        <f>'Feuille de saisie'!F68+'Feuille de saisie'!E22+'Feuille de saisie'!E23</f>
        <v>0</v>
      </c>
      <c r="E27" s="244" t="s">
        <v>388</v>
      </c>
      <c r="F27" s="245"/>
      <c r="G27" s="90">
        <f>IF(D7=0,0,(D27-D7)/D7)</f>
        <v>0</v>
      </c>
      <c r="H27" s="78"/>
    </row>
    <row r="28" spans="1:8" ht="12.75" customHeight="1">
      <c r="A28" s="76"/>
      <c r="B28" s="3"/>
      <c r="C28" s="35"/>
      <c r="D28" s="95"/>
      <c r="E28" s="94"/>
      <c r="F28" s="94"/>
      <c r="G28" s="90"/>
      <c r="H28" s="78"/>
    </row>
    <row r="29" spans="1:8" ht="15">
      <c r="A29" s="76"/>
      <c r="B29" s="3"/>
      <c r="C29" s="8" t="s">
        <v>404</v>
      </c>
      <c r="D29" s="23">
        <f>'Feuille de saisie'!E24</f>
        <v>0</v>
      </c>
      <c r="E29" s="5"/>
      <c r="F29" s="3"/>
      <c r="G29" s="3"/>
      <c r="H29" s="78"/>
    </row>
    <row r="30" spans="1:8" ht="15">
      <c r="A30" s="76"/>
      <c r="B30" s="3"/>
      <c r="C30" s="8" t="s">
        <v>405</v>
      </c>
      <c r="D30" s="23">
        <f>SUM('Feuille de saisie'!F52:F61)</f>
        <v>0</v>
      </c>
      <c r="E30" s="6"/>
      <c r="F30" s="3"/>
      <c r="G30" s="3"/>
      <c r="H30" s="78"/>
    </row>
    <row r="31" spans="1:8" ht="12.75" customHeight="1">
      <c r="A31" s="76"/>
      <c r="B31" s="3"/>
      <c r="C31" s="3"/>
      <c r="D31" s="24"/>
      <c r="E31" s="5"/>
      <c r="F31" s="3"/>
      <c r="G31" s="3"/>
      <c r="H31" s="78"/>
    </row>
    <row r="32" spans="1:8" ht="21">
      <c r="A32" s="76"/>
      <c r="B32" s="3"/>
      <c r="C32" s="39" t="s">
        <v>407</v>
      </c>
      <c r="D32" s="81">
        <f>D27-D29-D30</f>
        <v>0</v>
      </c>
      <c r="E32" s="46"/>
      <c r="F32" s="47"/>
      <c r="G32" s="47"/>
      <c r="H32" s="78"/>
    </row>
    <row r="33" spans="1:9" ht="12.75">
      <c r="A33" s="76"/>
      <c r="B33" s="3"/>
      <c r="C33" s="116" t="str">
        <f>IF('Feuille de saisie'!$C$11="Impôt sur le revenu","Rappel de la préconisation relative au reste à vivre de l'exploitant:","")</f>
        <v>Rappel de la préconisation relative au reste à vivre de l'exploitant:</v>
      </c>
      <c r="D33" s="122" t="str">
        <f>IF('Feuille de saisie'!$C$11="Impôt sur le revenu","compris entre","")</f>
        <v>compris entre</v>
      </c>
      <c r="E33" s="97">
        <f>IF(AND('Feuille de saisie'!$C$11="Impôt sur le revenu",'Feuille de saisie'!$G$10="oui"),'Feuille de saisie'!$G$8*2,IF(AND('Feuille de saisie'!$C$11="Impôt sur le revenu",'Feuille de saisie'!$G$10="non"),'Feuille de saisie'!$G$8,""))</f>
      </c>
      <c r="F33" s="121" t="str">
        <f>IF('Feuille de saisie'!$C$11="Impôt sur le revenu","et","")</f>
        <v>et</v>
      </c>
      <c r="G33" s="97">
        <f>IF(AND('Feuille de saisie'!$C$11="Impôt sur le revenu",'Feuille de saisie'!$G$10="oui"),'Feuille de saisie'!$G$9*2,IF(AND('Feuille de saisie'!$C$11="Impôt sur le revenu",'Feuille de saisie'!$G$10="non"),'Feuille de saisie'!$G$9,""))</f>
      </c>
      <c r="H33" s="78"/>
      <c r="I33" s="115"/>
    </row>
    <row r="34" spans="1:8" ht="15">
      <c r="A34" s="76"/>
      <c r="B34" s="3"/>
      <c r="C34" s="100"/>
      <c r="D34" s="99"/>
      <c r="E34" s="98"/>
      <c r="F34" s="47"/>
      <c r="G34" s="47"/>
      <c r="H34" s="78"/>
    </row>
    <row r="35" spans="1:8" ht="15.75" customHeight="1">
      <c r="A35" s="76"/>
      <c r="B35" s="75" t="s">
        <v>367</v>
      </c>
      <c r="C35" s="237" t="str">
        <f>IF(AND(D32&lt;0,'Feuille de saisie'!$C$11:$D$11="Impôt sur les Sociétés"),"Impact négatif sur la viabilité de l'établissement",IF(AND(D32&gt;0,'Feuille de saisie'!$C$11:$D$11="Impôt sur les Sociétés"),"Possibilité pour l'établissement de financer les travaux d'accessibilité du scénario 2 dans le cas d’une demande de dérogation justifiée",IF(AND(D32&lt;E33,'Feuille de saisie'!$C$11:$D$11="Impôt sur le revenu"),"Impact négatif sur la viabilité de l'établissement",IF(AND(D32&gt;G33,'Feuille de saisie'!$C$11:$D$11="Impôt sur le revenu"),"Possibilité pour l'établissement de financer les travaux d'accessibilité du scénario 2 dans le cas d’une demande de dérogation justifiée","Financement des travaux d'accessibilité du scénario 2 à l’appréciation de la Commission d’accessibilité"))))</f>
        <v>Impact négatif sur la viabilité de l'établissement</v>
      </c>
      <c r="D35" s="238"/>
      <c r="E35" s="238"/>
      <c r="F35" s="238"/>
      <c r="G35" s="238"/>
      <c r="H35" s="78"/>
    </row>
    <row r="36" spans="1:8" ht="16.5" thickBot="1">
      <c r="A36" s="76"/>
      <c r="B36" s="101"/>
      <c r="C36" s="102"/>
      <c r="D36" s="103"/>
      <c r="E36" s="103"/>
      <c r="F36" s="103"/>
      <c r="G36" s="103"/>
      <c r="H36" s="78"/>
    </row>
    <row r="37" spans="1:8" ht="31.5" customHeight="1" thickBot="1" thickTop="1">
      <c r="A37" s="246" t="s">
        <v>431</v>
      </c>
      <c r="B37" s="247"/>
      <c r="C37" s="241" t="str">
        <f>IF($C$35="Possibilité pour l'établissement de financer les travaux d'accessibilité du scénario 2 dans le cas d’une demande de dérogation justifiée","ADMISSION PAR LA COMMISSION D'ACCESSIBILITE DES TRAVAUX PROPOSES DANS LE SCENARIO 2 (DANS LE CAS D'UNE DEROGATION JUSTIFIEE)",IF($C$35="Financement des travaux d'accessibilité du scénario 2 à l’appréciation de la Commission d’accessibilité","ADMISSION DES TRAVAUX PROPOSES DANS LE SCENARIO 2 (DANS LE CAS D'UNE DEROGATION JUSTIFIEE) A l'APPRECIATION DE LA COMMISSION D'ACCESSIBILITE","Financement des travaux d'accessibilité du scénario 2 toujours impossible"))</f>
        <v>Financement des travaux d'accessibilité du scénario 2 toujours impossible</v>
      </c>
      <c r="D37" s="242"/>
      <c r="E37" s="242"/>
      <c r="F37" s="242"/>
      <c r="G37" s="242"/>
      <c r="H37" s="243"/>
    </row>
    <row r="38" spans="1:8" ht="15.75" customHeight="1" thickTop="1">
      <c r="A38" s="76"/>
      <c r="B38" s="3" t="s">
        <v>1</v>
      </c>
      <c r="C38" s="3"/>
      <c r="D38" s="3"/>
      <c r="E38" s="3"/>
      <c r="F38" s="3"/>
      <c r="G38" s="3"/>
      <c r="H38" s="78"/>
    </row>
    <row r="39" spans="1:8" ht="13.5" customHeight="1">
      <c r="A39" s="76"/>
      <c r="B39" s="248"/>
      <c r="C39" s="248"/>
      <c r="D39" s="248"/>
      <c r="E39" s="248"/>
      <c r="F39" s="248"/>
      <c r="G39" s="248"/>
      <c r="H39" s="78"/>
    </row>
    <row r="40" spans="1:8" ht="12.75" customHeight="1">
      <c r="A40" s="76"/>
      <c r="B40" s="248"/>
      <c r="C40" s="248"/>
      <c r="D40" s="248"/>
      <c r="E40" s="248"/>
      <c r="F40" s="248"/>
      <c r="G40" s="248"/>
      <c r="H40" s="78"/>
    </row>
    <row r="41" spans="1:8" ht="12.75" customHeight="1">
      <c r="A41" s="76"/>
      <c r="B41" s="248"/>
      <c r="C41" s="248"/>
      <c r="D41" s="248"/>
      <c r="E41" s="248"/>
      <c r="F41" s="248"/>
      <c r="G41" s="248"/>
      <c r="H41" s="78"/>
    </row>
    <row r="42" spans="1:8" ht="12.75" customHeight="1">
      <c r="A42" s="76"/>
      <c r="B42" s="248"/>
      <c r="C42" s="248"/>
      <c r="D42" s="248"/>
      <c r="E42" s="248"/>
      <c r="F42" s="248"/>
      <c r="G42" s="248"/>
      <c r="H42" s="78"/>
    </row>
    <row r="43" spans="1:8" ht="12.75" customHeight="1">
      <c r="A43" s="76"/>
      <c r="B43" s="248"/>
      <c r="C43" s="248"/>
      <c r="D43" s="248"/>
      <c r="E43" s="248"/>
      <c r="F43" s="248"/>
      <c r="G43" s="248"/>
      <c r="H43" s="78"/>
    </row>
    <row r="44" spans="1:8" ht="12.75" customHeight="1">
      <c r="A44" s="76"/>
      <c r="B44" s="249"/>
      <c r="C44" s="249"/>
      <c r="D44" s="249"/>
      <c r="E44" s="249"/>
      <c r="F44" s="249"/>
      <c r="G44" s="249"/>
      <c r="H44" s="78"/>
    </row>
    <row r="45" spans="1:8" ht="12.75" customHeight="1">
      <c r="A45" s="76"/>
      <c r="B45" s="91"/>
      <c r="C45" s="91"/>
      <c r="D45" s="91"/>
      <c r="E45" s="91"/>
      <c r="F45" s="91"/>
      <c r="G45" s="91"/>
      <c r="H45" s="78"/>
    </row>
    <row r="46" spans="1:8" ht="12.75" customHeight="1">
      <c r="A46" s="76"/>
      <c r="B46" s="91"/>
      <c r="C46" s="91"/>
      <c r="D46" s="91"/>
      <c r="E46" s="91"/>
      <c r="F46" s="91"/>
      <c r="G46" s="91"/>
      <c r="H46" s="78"/>
    </row>
    <row r="47" spans="1:8" ht="13.5" thickBot="1">
      <c r="A47" s="79"/>
      <c r="B47" s="80"/>
      <c r="C47" s="80"/>
      <c r="D47" s="80"/>
      <c r="E47" s="80"/>
      <c r="F47" s="80"/>
      <c r="G47" s="80"/>
      <c r="H47" s="166" t="s">
        <v>479</v>
      </c>
    </row>
    <row r="48" spans="1:8" ht="15.75" thickTop="1">
      <c r="A48" s="239" t="s">
        <v>452</v>
      </c>
      <c r="B48" s="240"/>
      <c r="C48" s="240"/>
      <c r="D48" s="240"/>
      <c r="E48" s="240"/>
      <c r="F48" s="240"/>
      <c r="G48" s="240"/>
      <c r="H48" s="240"/>
    </row>
    <row r="58" ht="13.5" customHeight="1"/>
    <row r="59" ht="12.75" customHeight="1"/>
    <row r="60" ht="12.75" customHeight="1"/>
    <row r="61" ht="13.5" customHeight="1"/>
    <row r="64" ht="13.5" customHeight="1"/>
    <row r="65" ht="15.75" customHeight="1"/>
    <row r="67" ht="15.75" customHeight="1"/>
    <row r="68" ht="15.75" customHeight="1"/>
    <row r="69" ht="12.75" customHeight="1"/>
    <row r="70" ht="13.5" customHeight="1"/>
    <row r="71" ht="12.75" customHeight="1"/>
    <row r="72" ht="12.75" customHeight="1"/>
    <row r="73" ht="13.5" customHeight="1"/>
    <row r="77" ht="12.75" hidden="1"/>
    <row r="78" ht="12.75" hidden="1"/>
    <row r="79" ht="12.75" hidden="1"/>
    <row r="80" ht="12.75" hidden="1"/>
    <row r="81" ht="12.75" hidden="1"/>
    <row r="82" ht="12.75" hidden="1"/>
  </sheetData>
  <sheetProtection password="F971" sheet="1"/>
  <protectedRanges>
    <protectedRange sqref="B39:B42" name="commentaires"/>
  </protectedRanges>
  <mergeCells count="13">
    <mergeCell ref="A48:H48"/>
    <mergeCell ref="E25:F25"/>
    <mergeCell ref="E27:F27"/>
    <mergeCell ref="C35:G35"/>
    <mergeCell ref="A37:B37"/>
    <mergeCell ref="C37:H37"/>
    <mergeCell ref="B39:G44"/>
    <mergeCell ref="A1:H1"/>
    <mergeCell ref="A3:H3"/>
    <mergeCell ref="B5:G5"/>
    <mergeCell ref="C15:G15"/>
    <mergeCell ref="A17:H17"/>
    <mergeCell ref="B19:G19"/>
  </mergeCells>
  <conditionalFormatting sqref="D34">
    <cfRule type="cellIs" priority="10" dxfId="11" operator="greaterThanOrEqual" stopIfTrue="1">
      <formula>0</formula>
    </cfRule>
    <cfRule type="cellIs" priority="11" dxfId="12" operator="lessThan" stopIfTrue="1">
      <formula>0</formula>
    </cfRule>
  </conditionalFormatting>
  <conditionalFormatting sqref="C37:H37">
    <cfRule type="cellIs" priority="1" dxfId="5" operator="equal" stopIfTrue="1">
      <formula>"""Financement des travaux d'accessibilité du scénario 2 toujours impossible"""</formula>
    </cfRule>
  </conditionalFormatting>
  <conditionalFormatting sqref="C13:G13 C33:G33">
    <cfRule type="notContainsBlanks" priority="6" dxfId="13" stopIfTrue="1">
      <formula>LEN(TRIM(C13))&gt;0</formula>
    </cfRule>
  </conditionalFormatting>
  <conditionalFormatting sqref="E13">
    <cfRule type="notContainsBlanks" priority="5" dxfId="13" stopIfTrue="1">
      <formula>LEN(TRIM(E13))&gt;0</formula>
    </cfRule>
  </conditionalFormatting>
  <conditionalFormatting sqref="E33">
    <cfRule type="notContainsBlanks" priority="4" dxfId="13" stopIfTrue="1">
      <formula>LEN(TRIM(E33))&gt;0</formula>
    </cfRule>
  </conditionalFormatting>
  <conditionalFormatting sqref="G33">
    <cfRule type="notContainsBlanks" priority="3" dxfId="13" stopIfTrue="1">
      <formula>LEN(TRIM(G33))&gt;0</formula>
    </cfRule>
  </conditionalFormatting>
  <conditionalFormatting sqref="G13">
    <cfRule type="notContainsBlanks" priority="2" dxfId="13" stopIfTrue="1">
      <formula>LEN(TRIM(G13))&gt;0</formula>
    </cfRule>
  </conditionalFormatting>
  <printOptions horizontalCentered="1"/>
  <pageMargins left="0.2362204724409449" right="0.2362204724409449" top="0.38" bottom="0.3" header="0.31496062992125984" footer="0.28"/>
  <pageSetup fitToHeight="1" fitToWidth="1" horizontalDpi="600" verticalDpi="600" orientation="portrait" paperSize="9" scale="80" r:id="rId2"/>
  <ignoredErrors>
    <ignoredError sqref="D9:D10 D29:D30 D25" unlockedFormula="1"/>
  </ignoredErrors>
  <drawing r:id="rId1"/>
</worksheet>
</file>

<file path=xl/worksheets/sheet5.xml><?xml version="1.0" encoding="utf-8"?>
<worksheet xmlns="http://schemas.openxmlformats.org/spreadsheetml/2006/main" xmlns:r="http://schemas.openxmlformats.org/officeDocument/2006/relationships">
  <sheetPr>
    <tabColor theme="3" tint="0.39998000860214233"/>
    <pageSetUpPr fitToPage="1"/>
  </sheetPr>
  <dimension ref="A1:N285"/>
  <sheetViews>
    <sheetView tabSelected="1" zoomScale="85" zoomScaleNormal="85" zoomScalePageLayoutView="0" workbookViewId="0" topLeftCell="A1">
      <selection activeCell="C5" sqref="C5:D5"/>
    </sheetView>
  </sheetViews>
  <sheetFormatPr defaultColWidth="11.421875" defaultRowHeight="15"/>
  <cols>
    <col min="1" max="1" width="2.57421875" style="0" customWidth="1"/>
    <col min="2" max="2" width="29.57421875" style="0" customWidth="1"/>
    <col min="3" max="3" width="20.57421875" style="15" customWidth="1"/>
    <col min="4" max="4" width="21.28125" style="15" customWidth="1"/>
    <col min="5" max="5" width="18.28125" style="15" customWidth="1"/>
    <col min="6" max="6" width="19.28125" style="15" customWidth="1"/>
    <col min="7" max="7" width="18.28125" style="15" customWidth="1"/>
    <col min="8" max="8" width="20.7109375" style="15" customWidth="1"/>
    <col min="9" max="9" width="2.57421875" style="30" customWidth="1"/>
  </cols>
  <sheetData>
    <row r="1" spans="1:9" s="2" customFormat="1" ht="45.75" customHeight="1" thickBot="1" thickTop="1">
      <c r="A1" s="251"/>
      <c r="B1" s="252"/>
      <c r="C1" s="171" t="s">
        <v>468</v>
      </c>
      <c r="D1" s="240"/>
      <c r="E1" s="240"/>
      <c r="F1" s="240"/>
      <c r="G1" s="240"/>
      <c r="H1" s="240"/>
      <c r="I1" s="250"/>
    </row>
    <row r="2" spans="1:9" ht="19.5" thickTop="1">
      <c r="A2" s="214" t="s">
        <v>440</v>
      </c>
      <c r="B2" s="215"/>
      <c r="C2" s="215"/>
      <c r="D2" s="215"/>
      <c r="E2" s="215"/>
      <c r="F2" s="215"/>
      <c r="G2" s="215"/>
      <c r="H2" s="215"/>
      <c r="I2" s="216"/>
    </row>
    <row r="3" spans="1:9" ht="15">
      <c r="A3" s="269" t="s">
        <v>382</v>
      </c>
      <c r="B3" s="270"/>
      <c r="C3" s="270"/>
      <c r="D3" s="270"/>
      <c r="E3" s="270"/>
      <c r="F3" s="270"/>
      <c r="G3" s="270"/>
      <c r="H3" s="270"/>
      <c r="I3" s="271"/>
    </row>
    <row r="4" spans="1:9" ht="15">
      <c r="A4" s="63"/>
      <c r="B4" s="29"/>
      <c r="C4" s="22"/>
      <c r="D4" s="25"/>
      <c r="E4" s="25"/>
      <c r="F4" s="22"/>
      <c r="G4" s="25"/>
      <c r="H4" s="25"/>
      <c r="I4" s="64"/>
    </row>
    <row r="5" spans="1:14" ht="30.75" customHeight="1">
      <c r="A5" s="63"/>
      <c r="B5" s="148" t="s">
        <v>453</v>
      </c>
      <c r="C5" s="253"/>
      <c r="D5" s="208"/>
      <c r="E5" s="112"/>
      <c r="F5" s="170" t="s">
        <v>442</v>
      </c>
      <c r="G5" s="56">
        <f>9.4*151.67*12</f>
        <v>17108.375999999997</v>
      </c>
      <c r="H5" s="168" t="s">
        <v>435</v>
      </c>
      <c r="I5" s="64"/>
      <c r="J5" s="59"/>
      <c r="K5" s="60"/>
      <c r="L5" s="60"/>
      <c r="M5" s="60"/>
      <c r="N5" s="60"/>
    </row>
    <row r="6" spans="1:14" ht="27.75" customHeight="1">
      <c r="A6" s="63"/>
      <c r="B6" s="148" t="s">
        <v>454</v>
      </c>
      <c r="C6" s="253"/>
      <c r="D6" s="208"/>
      <c r="E6" s="25"/>
      <c r="F6" s="22"/>
      <c r="G6" s="25"/>
      <c r="H6" s="25"/>
      <c r="I6" s="64"/>
      <c r="J6" s="93"/>
      <c r="K6" s="60"/>
      <c r="L6" s="60"/>
      <c r="M6" s="60"/>
      <c r="N6" s="60"/>
    </row>
    <row r="7" spans="1:14" ht="31.5" customHeight="1">
      <c r="A7" s="63"/>
      <c r="B7" s="148" t="s">
        <v>467</v>
      </c>
      <c r="C7" s="253"/>
      <c r="D7" s="208"/>
      <c r="E7" s="25"/>
      <c r="F7" s="43"/>
      <c r="G7" s="21"/>
      <c r="H7" s="21"/>
      <c r="I7" s="64"/>
      <c r="J7" s="93"/>
      <c r="K7" s="60"/>
      <c r="L7" s="60"/>
      <c r="M7" s="60"/>
      <c r="N7" s="60"/>
    </row>
    <row r="8" spans="1:14" ht="37.5" customHeight="1">
      <c r="A8" s="63"/>
      <c r="B8" s="148" t="s">
        <v>455</v>
      </c>
      <c r="C8" s="253"/>
      <c r="D8" s="208"/>
      <c r="E8" s="25"/>
      <c r="F8" s="223" t="s">
        <v>498</v>
      </c>
      <c r="G8" s="223"/>
      <c r="H8" s="223"/>
      <c r="I8" s="224"/>
      <c r="J8" s="93"/>
      <c r="K8" s="60"/>
      <c r="L8" s="60"/>
      <c r="M8" s="60"/>
      <c r="N8" s="60"/>
    </row>
    <row r="9" spans="1:14" ht="24.75" customHeight="1">
      <c r="A9" s="63"/>
      <c r="B9" s="169"/>
      <c r="C9" s="45"/>
      <c r="D9" s="53"/>
      <c r="E9" s="25"/>
      <c r="F9" s="150" t="s">
        <v>495</v>
      </c>
      <c r="G9" s="128">
        <f>G5*1.5</f>
        <v>25662.563999999995</v>
      </c>
      <c r="H9" s="205" t="s">
        <v>469</v>
      </c>
      <c r="I9" s="217"/>
      <c r="J9" s="93"/>
      <c r="K9" s="60"/>
      <c r="L9" s="60"/>
      <c r="M9" s="60"/>
      <c r="N9" s="60"/>
    </row>
    <row r="10" spans="1:14" ht="30.75" customHeight="1">
      <c r="A10" s="63"/>
      <c r="B10" s="148" t="s">
        <v>492</v>
      </c>
      <c r="C10" s="272"/>
      <c r="D10" s="272"/>
      <c r="E10" s="118"/>
      <c r="F10" s="150" t="s">
        <v>496</v>
      </c>
      <c r="G10" s="128">
        <f>G5*2.5</f>
        <v>42770.93999999999</v>
      </c>
      <c r="H10" s="205"/>
      <c r="I10" s="217"/>
      <c r="J10" s="93"/>
      <c r="K10" s="60"/>
      <c r="L10" s="60"/>
      <c r="M10" s="60"/>
      <c r="N10" s="60"/>
    </row>
    <row r="11" spans="1:14" ht="27.75" customHeight="1">
      <c r="A11" s="63"/>
      <c r="B11" s="29"/>
      <c r="C11" s="25"/>
      <c r="D11" s="25"/>
      <c r="E11" s="25"/>
      <c r="F11" s="150" t="s">
        <v>458</v>
      </c>
      <c r="G11" s="134"/>
      <c r="H11" s="25"/>
      <c r="I11" s="64"/>
      <c r="J11" s="93"/>
      <c r="K11" s="60"/>
      <c r="L11" s="60"/>
      <c r="M11" s="60"/>
      <c r="N11" s="60"/>
    </row>
    <row r="12" spans="1:14" ht="15">
      <c r="A12" s="63"/>
      <c r="B12" s="29"/>
      <c r="C12" s="106"/>
      <c r="D12" s="106"/>
      <c r="E12" s="106"/>
      <c r="F12" s="106"/>
      <c r="G12" s="106"/>
      <c r="H12" s="106"/>
      <c r="I12" s="64"/>
      <c r="J12" s="93"/>
      <c r="K12" s="60"/>
      <c r="L12" s="60"/>
      <c r="M12" s="60"/>
      <c r="N12" s="60"/>
    </row>
    <row r="13" spans="1:14" ht="15">
      <c r="A13" s="269" t="s">
        <v>383</v>
      </c>
      <c r="B13" s="270"/>
      <c r="C13" s="270"/>
      <c r="D13" s="270"/>
      <c r="E13" s="270"/>
      <c r="F13" s="270"/>
      <c r="G13" s="270"/>
      <c r="H13" s="270"/>
      <c r="I13" s="271"/>
      <c r="J13" s="93"/>
      <c r="K13" s="60"/>
      <c r="L13" s="60"/>
      <c r="M13" s="60"/>
      <c r="N13" s="60"/>
    </row>
    <row r="14" spans="1:14" ht="15">
      <c r="A14" s="63"/>
      <c r="B14" s="29"/>
      <c r="C14" s="25"/>
      <c r="D14" s="22"/>
      <c r="E14" s="25"/>
      <c r="F14" s="25"/>
      <c r="G14" s="25"/>
      <c r="H14" s="25"/>
      <c r="I14" s="64"/>
      <c r="J14" s="93"/>
      <c r="K14" s="60"/>
      <c r="L14" s="60"/>
      <c r="M14" s="60"/>
      <c r="N14" s="60"/>
    </row>
    <row r="15" spans="1:14" ht="36" customHeight="1">
      <c r="A15" s="63"/>
      <c r="B15" s="29"/>
      <c r="C15" s="256" t="s">
        <v>419</v>
      </c>
      <c r="D15" s="257"/>
      <c r="E15" s="199"/>
      <c r="F15" s="42"/>
      <c r="G15" s="289" t="s">
        <v>420</v>
      </c>
      <c r="H15" s="290"/>
      <c r="I15" s="291"/>
      <c r="J15" s="93"/>
      <c r="K15" s="60"/>
      <c r="L15" s="60"/>
      <c r="M15" s="60"/>
      <c r="N15" s="60"/>
    </row>
    <row r="16" spans="1:14" ht="15">
      <c r="A16" s="63"/>
      <c r="B16" s="29"/>
      <c r="C16" s="25"/>
      <c r="D16" s="22"/>
      <c r="E16" s="25"/>
      <c r="F16" s="25"/>
      <c r="G16" s="25"/>
      <c r="H16" s="25"/>
      <c r="I16" s="64"/>
      <c r="J16" s="93"/>
      <c r="K16" s="60"/>
      <c r="L16" s="60"/>
      <c r="M16" s="60"/>
      <c r="N16" s="60"/>
    </row>
    <row r="17" spans="1:14" s="14" customFormat="1" ht="48.75" customHeight="1">
      <c r="A17" s="65"/>
      <c r="B17" s="198" t="s">
        <v>374</v>
      </c>
      <c r="C17" s="259"/>
      <c r="D17" s="27" t="s">
        <v>411</v>
      </c>
      <c r="E17" s="27" t="s">
        <v>370</v>
      </c>
      <c r="F17" s="27" t="s">
        <v>371</v>
      </c>
      <c r="G17" s="28" t="s">
        <v>372</v>
      </c>
      <c r="H17" s="28" t="s">
        <v>375</v>
      </c>
      <c r="I17" s="66"/>
      <c r="J17" s="93"/>
      <c r="K17" s="60"/>
      <c r="L17" s="60"/>
      <c r="M17" s="60"/>
      <c r="N17" s="60"/>
    </row>
    <row r="18" spans="1:14" ht="19.5" customHeight="1">
      <c r="A18" s="63"/>
      <c r="B18" s="254" t="s">
        <v>422</v>
      </c>
      <c r="C18" s="255"/>
      <c r="D18" s="27" t="s">
        <v>410</v>
      </c>
      <c r="E18" s="49"/>
      <c r="F18" s="49"/>
      <c r="G18" s="41"/>
      <c r="H18" s="129">
        <f>IF(E18+F18+G18=0,0,AVERAGE(E18:G18))</f>
        <v>0</v>
      </c>
      <c r="I18" s="67"/>
      <c r="J18" s="93"/>
      <c r="K18" s="60"/>
      <c r="L18" s="60"/>
      <c r="M18" s="60"/>
      <c r="N18" s="60"/>
    </row>
    <row r="19" spans="1:14" ht="33.75" customHeight="1">
      <c r="A19" s="63"/>
      <c r="B19" s="254" t="s">
        <v>424</v>
      </c>
      <c r="C19" s="255"/>
      <c r="D19" s="27" t="s">
        <v>409</v>
      </c>
      <c r="E19" s="49"/>
      <c r="F19" s="49"/>
      <c r="G19" s="41"/>
      <c r="H19" s="129">
        <f>IF(E19+F19+G19=0,0,AVERAGE(E19:G19))</f>
        <v>0</v>
      </c>
      <c r="I19" s="67"/>
      <c r="J19" s="93"/>
      <c r="K19" s="60"/>
      <c r="L19" s="60"/>
      <c r="M19" s="60"/>
      <c r="N19" s="60"/>
    </row>
    <row r="20" spans="1:9" ht="31.5" customHeight="1">
      <c r="A20" s="63"/>
      <c r="B20" s="254" t="s">
        <v>423</v>
      </c>
      <c r="C20" s="255"/>
      <c r="D20" s="27" t="s">
        <v>412</v>
      </c>
      <c r="E20" s="49"/>
      <c r="F20" s="49"/>
      <c r="G20" s="41"/>
      <c r="H20" s="129">
        <f>IF(E20+F20+G20=0,0,AVERAGE(E20:G20))</f>
        <v>0</v>
      </c>
      <c r="I20" s="67"/>
    </row>
    <row r="21" spans="1:9" ht="18.75" customHeight="1">
      <c r="A21" s="63"/>
      <c r="B21" s="254" t="s">
        <v>413</v>
      </c>
      <c r="C21" s="255"/>
      <c r="D21" s="17"/>
      <c r="E21" s="48">
        <f>E18+E19+E20</f>
        <v>0</v>
      </c>
      <c r="F21" s="48">
        <f>F18+F19+F20</f>
        <v>0</v>
      </c>
      <c r="G21" s="48">
        <f>G18+G19+G20</f>
        <v>0</v>
      </c>
      <c r="H21" s="129">
        <f>H18+H19+H20</f>
        <v>0</v>
      </c>
      <c r="I21" s="67"/>
    </row>
    <row r="22" spans="1:9" ht="20.25" customHeight="1">
      <c r="A22" s="63"/>
      <c r="B22" s="254" t="s">
        <v>408</v>
      </c>
      <c r="C22" s="255"/>
      <c r="D22" s="17"/>
      <c r="E22" s="130">
        <f>E18*(1-0.71)+E19*(1-0.5)+E20*(1-0.33)</f>
        <v>0</v>
      </c>
      <c r="F22" s="130">
        <f>F18*(1-0.71)+F19*(1-0.5)+F20*(1-0.33)</f>
        <v>0</v>
      </c>
      <c r="G22" s="130">
        <f>G18*(1-0.71)+G19*(1-0.5)+G20*(1-0.33)</f>
        <v>0</v>
      </c>
      <c r="H22" s="130">
        <f>H18*(1-0.71)+H19*(1-0.5)+H20*(1-0.33)</f>
        <v>0</v>
      </c>
      <c r="I22" s="67"/>
    </row>
    <row r="23" spans="1:9" ht="15">
      <c r="A23" s="63"/>
      <c r="B23" s="29"/>
      <c r="C23" s="25"/>
      <c r="D23" s="25"/>
      <c r="E23" s="25"/>
      <c r="F23" s="25"/>
      <c r="G23" s="25"/>
      <c r="H23" s="25"/>
      <c r="I23" s="64"/>
    </row>
    <row r="24" spans="1:9" ht="15.75" customHeight="1">
      <c r="A24" s="269" t="s">
        <v>384</v>
      </c>
      <c r="B24" s="270"/>
      <c r="C24" s="270"/>
      <c r="D24" s="270"/>
      <c r="E24" s="270"/>
      <c r="F24" s="270"/>
      <c r="G24" s="270"/>
      <c r="H24" s="270"/>
      <c r="I24" s="271"/>
    </row>
    <row r="25" spans="1:9" ht="15">
      <c r="A25" s="63"/>
      <c r="B25" s="29"/>
      <c r="C25" s="25"/>
      <c r="D25" s="25"/>
      <c r="E25" s="25"/>
      <c r="F25" s="25"/>
      <c r="G25" s="25"/>
      <c r="H25" s="25"/>
      <c r="I25" s="64"/>
    </row>
    <row r="26" spans="1:9" ht="15">
      <c r="A26" s="63"/>
      <c r="B26" s="113" t="s">
        <v>436</v>
      </c>
      <c r="C26" s="114"/>
      <c r="D26" s="114"/>
      <c r="E26" s="25"/>
      <c r="F26" s="25"/>
      <c r="G26" s="25"/>
      <c r="H26" s="25"/>
      <c r="I26" s="64"/>
    </row>
    <row r="27" spans="1:9" ht="18" customHeight="1">
      <c r="A27" s="63"/>
      <c r="B27" s="198" t="s">
        <v>441</v>
      </c>
      <c r="C27" s="258"/>
      <c r="D27" s="258"/>
      <c r="E27" s="259"/>
      <c r="F27" s="27" t="s">
        <v>414</v>
      </c>
      <c r="G27" s="25"/>
      <c r="H27" s="25"/>
      <c r="I27" s="64"/>
    </row>
    <row r="28" spans="1:9" ht="18.75" customHeight="1">
      <c r="A28" s="63"/>
      <c r="B28" s="260"/>
      <c r="C28" s="261"/>
      <c r="D28" s="261"/>
      <c r="E28" s="262"/>
      <c r="F28" s="42"/>
      <c r="G28" s="25"/>
      <c r="H28" s="25"/>
      <c r="I28" s="64"/>
    </row>
    <row r="29" spans="1:9" ht="18.75" customHeight="1">
      <c r="A29" s="63"/>
      <c r="B29" s="260"/>
      <c r="C29" s="261"/>
      <c r="D29" s="261"/>
      <c r="E29" s="262"/>
      <c r="F29" s="42">
        <f aca="true" t="shared" si="0" ref="F29:F34">IF(E29=0,"",D29/E29)</f>
      </c>
      <c r="G29" s="25"/>
      <c r="H29" s="25"/>
      <c r="I29" s="64"/>
    </row>
    <row r="30" spans="1:9" ht="18.75" customHeight="1">
      <c r="A30" s="63"/>
      <c r="B30" s="260"/>
      <c r="C30" s="261"/>
      <c r="D30" s="261"/>
      <c r="E30" s="262"/>
      <c r="F30" s="42">
        <f t="shared" si="0"/>
      </c>
      <c r="G30" s="25"/>
      <c r="H30" s="25"/>
      <c r="I30" s="64"/>
    </row>
    <row r="31" spans="1:9" ht="18.75" customHeight="1">
      <c r="A31" s="63"/>
      <c r="B31" s="260"/>
      <c r="C31" s="261"/>
      <c r="D31" s="261"/>
      <c r="E31" s="262"/>
      <c r="F31" s="42">
        <f t="shared" si="0"/>
      </c>
      <c r="G31" s="25"/>
      <c r="H31" s="25"/>
      <c r="I31" s="64"/>
    </row>
    <row r="32" spans="1:9" ht="18.75" customHeight="1">
      <c r="A32" s="63"/>
      <c r="B32" s="260"/>
      <c r="C32" s="261"/>
      <c r="D32" s="261"/>
      <c r="E32" s="262"/>
      <c r="F32" s="42"/>
      <c r="G32" s="25"/>
      <c r="H32" s="25"/>
      <c r="I32" s="64"/>
    </row>
    <row r="33" spans="1:9" ht="18.75" customHeight="1">
      <c r="A33" s="63"/>
      <c r="B33" s="260"/>
      <c r="C33" s="261"/>
      <c r="D33" s="261"/>
      <c r="E33" s="262"/>
      <c r="F33" s="42">
        <f t="shared" si="0"/>
      </c>
      <c r="G33" s="25"/>
      <c r="H33" s="25"/>
      <c r="I33" s="64"/>
    </row>
    <row r="34" spans="1:9" ht="18.75" customHeight="1">
      <c r="A34" s="63"/>
      <c r="B34" s="260"/>
      <c r="C34" s="261"/>
      <c r="D34" s="261"/>
      <c r="E34" s="262"/>
      <c r="F34" s="42">
        <f t="shared" si="0"/>
      </c>
      <c r="G34" s="25"/>
      <c r="H34" s="25"/>
      <c r="I34" s="64"/>
    </row>
    <row r="35" spans="1:9" ht="18.75" customHeight="1">
      <c r="A35" s="63"/>
      <c r="B35" s="265" t="s">
        <v>415</v>
      </c>
      <c r="C35" s="266"/>
      <c r="D35" s="266"/>
      <c r="E35" s="267"/>
      <c r="F35" s="130">
        <f>SUM(F28:F34)</f>
        <v>0</v>
      </c>
      <c r="G35" s="25"/>
      <c r="H35" s="25"/>
      <c r="I35" s="64"/>
    </row>
    <row r="36" spans="1:9" ht="15">
      <c r="A36" s="63"/>
      <c r="B36" s="29"/>
      <c r="C36" s="25"/>
      <c r="D36" s="25"/>
      <c r="E36" s="25"/>
      <c r="F36" s="25"/>
      <c r="G36" s="25"/>
      <c r="H36" s="25"/>
      <c r="I36" s="64"/>
    </row>
    <row r="37" spans="1:9" ht="31.5" customHeight="1">
      <c r="A37" s="63"/>
      <c r="B37" s="284" t="s">
        <v>493</v>
      </c>
      <c r="C37" s="284"/>
      <c r="D37" s="42"/>
      <c r="E37" s="106"/>
      <c r="F37" s="106"/>
      <c r="G37" s="106"/>
      <c r="H37" s="106"/>
      <c r="I37" s="64"/>
    </row>
    <row r="38" spans="1:9" ht="15">
      <c r="A38" s="63"/>
      <c r="B38" s="123"/>
      <c r="C38" s="120"/>
      <c r="D38" s="106"/>
      <c r="E38" s="106"/>
      <c r="F38" s="106"/>
      <c r="G38" s="106"/>
      <c r="H38" s="106"/>
      <c r="I38" s="64"/>
    </row>
    <row r="39" spans="1:9" ht="32.25" customHeight="1">
      <c r="A39" s="63"/>
      <c r="B39" s="284" t="s">
        <v>494</v>
      </c>
      <c r="C39" s="284"/>
      <c r="D39" s="42"/>
      <c r="E39" s="25"/>
      <c r="F39" s="264" t="s">
        <v>427</v>
      </c>
      <c r="G39" s="264"/>
      <c r="H39" s="131">
        <f>IF(D39=0,H21,D39*(H21/D37))</f>
        <v>0</v>
      </c>
      <c r="I39" s="68"/>
    </row>
    <row r="40" spans="1:9" ht="15">
      <c r="A40" s="63"/>
      <c r="B40" s="29"/>
      <c r="C40" s="25"/>
      <c r="D40" s="25"/>
      <c r="E40" s="25"/>
      <c r="F40" s="296" t="s">
        <v>388</v>
      </c>
      <c r="G40" s="296"/>
      <c r="H40" s="132">
        <f>IF(H39=0,0,(H39-H18)/H18)</f>
        <v>0</v>
      </c>
      <c r="I40" s="69"/>
    </row>
    <row r="41" spans="1:9" ht="15">
      <c r="A41" s="63"/>
      <c r="B41" s="29"/>
      <c r="C41" s="25"/>
      <c r="D41" s="25"/>
      <c r="E41" s="25"/>
      <c r="F41" s="40"/>
      <c r="G41" s="40"/>
      <c r="H41" s="44"/>
      <c r="I41" s="69"/>
    </row>
    <row r="42" spans="1:9" ht="15">
      <c r="A42" s="269" t="s">
        <v>0</v>
      </c>
      <c r="B42" s="270"/>
      <c r="C42" s="270"/>
      <c r="D42" s="270"/>
      <c r="E42" s="270"/>
      <c r="F42" s="270"/>
      <c r="G42" s="270"/>
      <c r="H42" s="270"/>
      <c r="I42" s="271"/>
    </row>
    <row r="43" spans="1:9" ht="15">
      <c r="A43" s="63"/>
      <c r="B43" s="29"/>
      <c r="C43" s="25"/>
      <c r="D43" s="25"/>
      <c r="E43" s="25"/>
      <c r="F43" s="40"/>
      <c r="G43" s="40"/>
      <c r="H43" s="44"/>
      <c r="I43" s="69"/>
    </row>
    <row r="44" spans="1:9" ht="18" customHeight="1">
      <c r="A44" s="63"/>
      <c r="B44" s="29"/>
      <c r="C44" s="288" t="s">
        <v>416</v>
      </c>
      <c r="D44" s="288"/>
      <c r="E44" s="288"/>
      <c r="F44" s="50">
        <f>H22</f>
        <v>0</v>
      </c>
      <c r="G44" s="40"/>
      <c r="H44" s="44"/>
      <c r="I44" s="69"/>
    </row>
    <row r="45" spans="1:9" ht="18" customHeight="1">
      <c r="A45" s="63"/>
      <c r="B45" s="29"/>
      <c r="C45" s="263" t="s">
        <v>417</v>
      </c>
      <c r="D45" s="263"/>
      <c r="E45" s="263"/>
      <c r="F45" s="50">
        <f>F15</f>
        <v>0</v>
      </c>
      <c r="G45" s="40"/>
      <c r="H45" s="44"/>
      <c r="I45" s="69"/>
    </row>
    <row r="46" spans="1:9" ht="18" customHeight="1">
      <c r="A46" s="63"/>
      <c r="B46" s="29"/>
      <c r="C46" s="263" t="s">
        <v>418</v>
      </c>
      <c r="D46" s="263"/>
      <c r="E46" s="263"/>
      <c r="F46" s="50">
        <f>F35</f>
        <v>0</v>
      </c>
      <c r="G46" s="40"/>
      <c r="H46" s="44"/>
      <c r="I46" s="69"/>
    </row>
    <row r="47" spans="1:9" ht="24" customHeight="1">
      <c r="A47" s="63"/>
      <c r="B47" s="29"/>
      <c r="C47" s="292" t="s">
        <v>491</v>
      </c>
      <c r="D47" s="292"/>
      <c r="E47" s="292"/>
      <c r="F47" s="133">
        <f>F44-F45-F46</f>
        <v>0</v>
      </c>
      <c r="G47" s="40"/>
      <c r="H47" s="44"/>
      <c r="I47" s="69"/>
    </row>
    <row r="48" spans="1:9" ht="28.5" customHeight="1">
      <c r="A48" s="63"/>
      <c r="B48" s="268" t="s">
        <v>447</v>
      </c>
      <c r="C48" s="268"/>
      <c r="D48" s="268"/>
      <c r="E48" s="124" t="s">
        <v>448</v>
      </c>
      <c r="F48" s="125">
        <f>IF(G11="oui",G9*2,G9)</f>
        <v>25662.563999999995</v>
      </c>
      <c r="G48" s="126" t="s">
        <v>446</v>
      </c>
      <c r="H48" s="135">
        <f>IF(G11="oui",G10*2,G10)</f>
        <v>42770.93999999999</v>
      </c>
      <c r="I48" s="69"/>
    </row>
    <row r="49" spans="1:9" ht="15.75">
      <c r="A49" s="63"/>
      <c r="B49" s="92" t="s">
        <v>429</v>
      </c>
      <c r="C49" s="62"/>
      <c r="D49" s="61"/>
      <c r="E49" s="61"/>
      <c r="F49" s="54"/>
      <c r="G49" s="52"/>
      <c r="H49" s="44"/>
      <c r="I49" s="69"/>
    </row>
    <row r="50" spans="1:9" ht="129" customHeight="1">
      <c r="A50" s="63"/>
      <c r="B50" s="293" t="s">
        <v>502</v>
      </c>
      <c r="C50" s="294"/>
      <c r="D50" s="294"/>
      <c r="E50" s="294"/>
      <c r="F50" s="294"/>
      <c r="G50" s="294"/>
      <c r="H50" s="295"/>
      <c r="I50" s="69"/>
    </row>
    <row r="51" spans="1:9" ht="14.25" customHeight="1">
      <c r="A51" s="63"/>
      <c r="B51" s="29"/>
      <c r="C51" s="62"/>
      <c r="D51" s="62"/>
      <c r="E51" s="62"/>
      <c r="F51" s="51"/>
      <c r="G51" s="40"/>
      <c r="H51" s="44"/>
      <c r="I51" s="69"/>
    </row>
    <row r="52" spans="1:9" ht="37.5" customHeight="1">
      <c r="A52" s="282" t="s">
        <v>431</v>
      </c>
      <c r="B52" s="283"/>
      <c r="C52" s="285" t="str">
        <f>IF(F47&lt;G9,"DEMANDE DE DEROGATION JUSTIFIEE POUR DISPROPORTION MANIFESTE ENTRE LES AMELIORATIONS APPORTEES ET LEURS CONSEQUENCES",IF(F47&gt;G10,"DEMANDE DE DEROGATION INJUSTIFIEE","A L'APPRECIATION DE LA COMMISSION D'ACCESSIBILITE"))</f>
        <v>DEMANDE DE DEROGATION JUSTIFIEE POUR DISPROPORTION MANIFESTE ENTRE LES AMELIORATIONS APPORTEES ET LEURS CONSEQUENCES</v>
      </c>
      <c r="D52" s="286"/>
      <c r="E52" s="286"/>
      <c r="F52" s="286"/>
      <c r="G52" s="286"/>
      <c r="H52" s="286"/>
      <c r="I52" s="287"/>
    </row>
    <row r="53" spans="1:9" s="15" customFormat="1" ht="15">
      <c r="A53" s="63"/>
      <c r="B53" s="3" t="s">
        <v>1</v>
      </c>
      <c r="C53" s="3"/>
      <c r="D53" s="3"/>
      <c r="E53" s="3"/>
      <c r="F53" s="3"/>
      <c r="G53" s="3"/>
      <c r="H53" s="25"/>
      <c r="I53" s="64"/>
    </row>
    <row r="54" spans="1:9" ht="15">
      <c r="A54" s="63"/>
      <c r="B54" s="273"/>
      <c r="C54" s="274"/>
      <c r="D54" s="274"/>
      <c r="E54" s="274"/>
      <c r="F54" s="274"/>
      <c r="G54" s="274"/>
      <c r="H54" s="275"/>
      <c r="I54" s="64"/>
    </row>
    <row r="55" spans="1:9" s="15" customFormat="1" ht="15">
      <c r="A55" s="63"/>
      <c r="B55" s="276"/>
      <c r="C55" s="277"/>
      <c r="D55" s="277"/>
      <c r="E55" s="277"/>
      <c r="F55" s="277"/>
      <c r="G55" s="277"/>
      <c r="H55" s="278"/>
      <c r="I55" s="64"/>
    </row>
    <row r="56" spans="1:9" ht="15">
      <c r="A56" s="63"/>
      <c r="B56" s="276"/>
      <c r="C56" s="277"/>
      <c r="D56" s="277"/>
      <c r="E56" s="277"/>
      <c r="F56" s="277"/>
      <c r="G56" s="277"/>
      <c r="H56" s="278"/>
      <c r="I56" s="64"/>
    </row>
    <row r="57" spans="1:9" ht="15">
      <c r="A57" s="63"/>
      <c r="B57" s="276"/>
      <c r="C57" s="277"/>
      <c r="D57" s="277"/>
      <c r="E57" s="277"/>
      <c r="F57" s="277"/>
      <c r="G57" s="277"/>
      <c r="H57" s="278"/>
      <c r="I57" s="64"/>
    </row>
    <row r="58" spans="1:9" ht="15">
      <c r="A58" s="63"/>
      <c r="B58" s="279"/>
      <c r="C58" s="280"/>
      <c r="D58" s="280"/>
      <c r="E58" s="280"/>
      <c r="F58" s="280"/>
      <c r="G58" s="280"/>
      <c r="H58" s="281"/>
      <c r="I58" s="64"/>
    </row>
    <row r="59" spans="1:9" ht="15.75" thickBot="1">
      <c r="A59" s="70"/>
      <c r="B59" s="71"/>
      <c r="C59" s="72"/>
      <c r="D59" s="72"/>
      <c r="E59" s="72"/>
      <c r="F59" s="72"/>
      <c r="G59" s="72"/>
      <c r="H59" s="72"/>
      <c r="I59" s="167" t="s">
        <v>479</v>
      </c>
    </row>
    <row r="60" spans="1:9" ht="15.75" thickTop="1">
      <c r="A60" s="239" t="s">
        <v>452</v>
      </c>
      <c r="B60" s="240"/>
      <c r="C60" s="240"/>
      <c r="D60" s="240"/>
      <c r="E60" s="240"/>
      <c r="F60" s="240"/>
      <c r="G60" s="240"/>
      <c r="H60" s="240"/>
      <c r="I60" s="240"/>
    </row>
    <row r="107" ht="15">
      <c r="B107" s="55">
        <f>$G$9*1.5</f>
        <v>38493.84599999999</v>
      </c>
    </row>
    <row r="108" ht="15">
      <c r="B108" s="55">
        <f>$G$9*2</f>
        <v>51325.12799999999</v>
      </c>
    </row>
    <row r="109" ht="15">
      <c r="B109" s="55">
        <f>$G$9*2.5</f>
        <v>64156.40999999999</v>
      </c>
    </row>
    <row r="278" spans="1:9" s="15" customFormat="1" ht="15">
      <c r="A278"/>
      <c r="B278"/>
      <c r="E278" s="15">
        <v>1</v>
      </c>
      <c r="I278" s="30"/>
    </row>
    <row r="279" spans="1:9" s="15" customFormat="1" ht="15">
      <c r="A279"/>
      <c r="B279"/>
      <c r="E279" s="15">
        <v>2</v>
      </c>
      <c r="G279" s="107" t="s">
        <v>450</v>
      </c>
      <c r="I279" s="30"/>
    </row>
    <row r="280" spans="1:9" s="15" customFormat="1" ht="30">
      <c r="A280"/>
      <c r="B280"/>
      <c r="D280" s="15" t="s">
        <v>368</v>
      </c>
      <c r="E280" s="15">
        <v>3</v>
      </c>
      <c r="G280" s="107" t="s">
        <v>451</v>
      </c>
      <c r="I280" s="30"/>
    </row>
    <row r="281" spans="1:9" s="15" customFormat="1" ht="15">
      <c r="A281"/>
      <c r="B281"/>
      <c r="D281" s="15" t="s">
        <v>369</v>
      </c>
      <c r="E281" s="15">
        <v>5</v>
      </c>
      <c r="I281" s="30"/>
    </row>
    <row r="282" spans="1:9" s="15" customFormat="1" ht="15">
      <c r="A282"/>
      <c r="B282"/>
      <c r="E282" s="15">
        <v>7</v>
      </c>
      <c r="I282" s="30"/>
    </row>
    <row r="283" spans="1:9" s="15" customFormat="1" ht="15">
      <c r="A283"/>
      <c r="B283"/>
      <c r="E283" s="15">
        <v>10</v>
      </c>
      <c r="I283" s="30"/>
    </row>
    <row r="284" spans="1:9" s="15" customFormat="1" ht="15">
      <c r="A284"/>
      <c r="B284"/>
      <c r="E284" s="15">
        <v>12</v>
      </c>
      <c r="I284" s="30"/>
    </row>
    <row r="285" spans="1:9" s="15" customFormat="1" ht="15">
      <c r="A285"/>
      <c r="B285"/>
      <c r="E285" s="15">
        <v>15</v>
      </c>
      <c r="I285" s="30"/>
    </row>
  </sheetData>
  <sheetProtection password="F971" sheet="1"/>
  <protectedRanges>
    <protectedRange sqref="B54:B56" name="commentaires"/>
    <protectedRange sqref="G11 F15 E18:G20 B28:F34 D39 C5:D8 D37 C10 G5" name="saisie"/>
  </protectedRanges>
  <mergeCells count="45">
    <mergeCell ref="B50:H50"/>
    <mergeCell ref="B39:C39"/>
    <mergeCell ref="F40:G40"/>
    <mergeCell ref="A42:I42"/>
    <mergeCell ref="C45:E45"/>
    <mergeCell ref="B31:E31"/>
    <mergeCell ref="B32:E32"/>
    <mergeCell ref="B54:H58"/>
    <mergeCell ref="A52:B52"/>
    <mergeCell ref="B37:C37"/>
    <mergeCell ref="B21:C21"/>
    <mergeCell ref="B22:C22"/>
    <mergeCell ref="B17:C17"/>
    <mergeCell ref="B29:E29"/>
    <mergeCell ref="C52:I52"/>
    <mergeCell ref="B34:E34"/>
    <mergeCell ref="C44:E44"/>
    <mergeCell ref="B35:E35"/>
    <mergeCell ref="B48:D48"/>
    <mergeCell ref="A3:I3"/>
    <mergeCell ref="A13:I13"/>
    <mergeCell ref="A24:I24"/>
    <mergeCell ref="C10:D10"/>
    <mergeCell ref="F8:I8"/>
    <mergeCell ref="G15:I15"/>
    <mergeCell ref="C47:E47"/>
    <mergeCell ref="B30:E30"/>
    <mergeCell ref="B19:C19"/>
    <mergeCell ref="B20:C20"/>
    <mergeCell ref="C5:D5"/>
    <mergeCell ref="H9:I10"/>
    <mergeCell ref="A60:I60"/>
    <mergeCell ref="B27:E27"/>
    <mergeCell ref="B28:E28"/>
    <mergeCell ref="B33:E33"/>
    <mergeCell ref="C46:E46"/>
    <mergeCell ref="F39:G39"/>
    <mergeCell ref="C1:I1"/>
    <mergeCell ref="A1:B1"/>
    <mergeCell ref="C6:D6"/>
    <mergeCell ref="C7:D7"/>
    <mergeCell ref="C8:D8"/>
    <mergeCell ref="B18:C18"/>
    <mergeCell ref="C15:E15"/>
    <mergeCell ref="A2:I2"/>
  </mergeCells>
  <dataValidations count="1">
    <dataValidation type="list" allowBlank="1" showInputMessage="1" showErrorMessage="1" sqref="G11">
      <formula1>$G$279:$G$280</formula1>
    </dataValidation>
  </dataValidations>
  <printOptions horizontalCentered="1"/>
  <pageMargins left="0.2362204724409449" right="0.2362204724409449" top="0.38" bottom="0.36" header="0.31496062992125984" footer="0.31496062992125984"/>
  <pageSetup fitToHeight="1" fitToWidth="1" horizontalDpi="600" verticalDpi="600" orientation="portrait" paperSize="9" scale="58" r:id="rId2"/>
  <drawing r:id="rId1"/>
</worksheet>
</file>

<file path=xl/worksheets/sheet6.xml><?xml version="1.0" encoding="utf-8"?>
<worksheet xmlns="http://schemas.openxmlformats.org/spreadsheetml/2006/main" xmlns:r="http://schemas.openxmlformats.org/officeDocument/2006/relationships">
  <dimension ref="A1:D259"/>
  <sheetViews>
    <sheetView zoomScalePageLayoutView="0" workbookViewId="0" topLeftCell="A1">
      <selection activeCell="B2" sqref="B2"/>
    </sheetView>
  </sheetViews>
  <sheetFormatPr defaultColWidth="11.421875" defaultRowHeight="15"/>
  <cols>
    <col min="1" max="1" width="6.421875" style="11" bestFit="1" customWidth="1"/>
    <col min="2" max="2" width="86.421875" style="11" bestFit="1" customWidth="1"/>
    <col min="3" max="3" width="6.421875" style="11" bestFit="1" customWidth="1"/>
    <col min="4" max="4" width="90.421875" style="11" bestFit="1" customWidth="1"/>
    <col min="5" max="16384" width="11.421875" style="11" customWidth="1"/>
  </cols>
  <sheetData>
    <row r="1" spans="1:4" ht="12.75">
      <c r="A1" s="10"/>
      <c r="B1" s="9" t="s">
        <v>3</v>
      </c>
      <c r="C1" s="10"/>
      <c r="D1" s="9" t="s">
        <v>4</v>
      </c>
    </row>
    <row r="2" spans="1:3" ht="12.75">
      <c r="A2" s="10"/>
      <c r="C2" s="10"/>
    </row>
    <row r="3" spans="1:4" ht="12.75">
      <c r="A3" s="10">
        <v>60</v>
      </c>
      <c r="B3" s="11" t="s">
        <v>5</v>
      </c>
      <c r="C3" s="10">
        <v>70</v>
      </c>
      <c r="D3" s="11" t="s">
        <v>6</v>
      </c>
    </row>
    <row r="4" spans="1:4" ht="12.75">
      <c r="A4" s="10">
        <v>601</v>
      </c>
      <c r="B4" s="11" t="s">
        <v>7</v>
      </c>
      <c r="C4" s="10">
        <v>701</v>
      </c>
      <c r="D4" s="11" t="s">
        <v>8</v>
      </c>
    </row>
    <row r="5" spans="1:4" ht="12.75">
      <c r="A5" s="10">
        <v>6011</v>
      </c>
      <c r="B5" s="11" t="s">
        <v>9</v>
      </c>
      <c r="C5" s="10">
        <v>7011</v>
      </c>
      <c r="D5" s="11" t="s">
        <v>10</v>
      </c>
    </row>
    <row r="6" spans="1:4" ht="12.75">
      <c r="A6" s="10">
        <v>6012</v>
      </c>
      <c r="B6" s="11" t="s">
        <v>11</v>
      </c>
      <c r="C6" s="10">
        <v>7012</v>
      </c>
      <c r="D6" s="11" t="s">
        <v>12</v>
      </c>
    </row>
    <row r="7" spans="1:4" ht="12.75">
      <c r="A7" s="10">
        <v>6017</v>
      </c>
      <c r="B7" s="11" t="s">
        <v>13</v>
      </c>
      <c r="C7" s="10">
        <v>702</v>
      </c>
      <c r="D7" s="11" t="s">
        <v>14</v>
      </c>
    </row>
    <row r="8" spans="1:4" ht="12.75">
      <c r="A8" s="10">
        <v>602</v>
      </c>
      <c r="B8" s="11" t="s">
        <v>15</v>
      </c>
      <c r="C8" s="10">
        <v>703</v>
      </c>
      <c r="D8" s="11" t="s">
        <v>16</v>
      </c>
    </row>
    <row r="9" spans="1:4" ht="12.75">
      <c r="A9" s="10">
        <v>6021</v>
      </c>
      <c r="B9" s="11" t="s">
        <v>17</v>
      </c>
      <c r="C9" s="10">
        <v>704</v>
      </c>
      <c r="D9" s="11" t="s">
        <v>18</v>
      </c>
    </row>
    <row r="10" spans="1:4" ht="12.75">
      <c r="A10" s="10">
        <v>60211</v>
      </c>
      <c r="B10" s="11" t="s">
        <v>19</v>
      </c>
      <c r="C10" s="10">
        <v>7041</v>
      </c>
      <c r="D10" s="11" t="s">
        <v>20</v>
      </c>
    </row>
    <row r="11" spans="1:4" ht="12.75">
      <c r="A11" s="10">
        <v>60212</v>
      </c>
      <c r="B11" s="11" t="s">
        <v>21</v>
      </c>
      <c r="C11" s="10">
        <v>7042</v>
      </c>
      <c r="D11" s="11" t="s">
        <v>22</v>
      </c>
    </row>
    <row r="12" spans="1:4" ht="12.75">
      <c r="A12" s="10">
        <v>6022</v>
      </c>
      <c r="B12" s="11" t="s">
        <v>23</v>
      </c>
      <c r="C12" s="10">
        <v>705</v>
      </c>
      <c r="D12" s="11" t="s">
        <v>24</v>
      </c>
    </row>
    <row r="13" spans="1:4" ht="12.75">
      <c r="A13" s="10">
        <v>60221</v>
      </c>
      <c r="B13" s="11" t="s">
        <v>25</v>
      </c>
      <c r="C13" s="10">
        <v>706</v>
      </c>
      <c r="D13" s="11" t="s">
        <v>26</v>
      </c>
    </row>
    <row r="14" spans="1:4" ht="12.75">
      <c r="A14" s="10">
        <v>60222</v>
      </c>
      <c r="B14" s="11" t="s">
        <v>27</v>
      </c>
      <c r="C14" s="10">
        <v>707</v>
      </c>
      <c r="D14" s="11" t="s">
        <v>28</v>
      </c>
    </row>
    <row r="15" spans="1:4" ht="12.75">
      <c r="A15" s="10">
        <v>60223</v>
      </c>
      <c r="B15" s="11" t="s">
        <v>29</v>
      </c>
      <c r="C15" s="10">
        <v>7071</v>
      </c>
      <c r="D15" s="11" t="s">
        <v>30</v>
      </c>
    </row>
    <row r="16" spans="1:4" ht="12.75">
      <c r="A16" s="10">
        <v>60224</v>
      </c>
      <c r="B16" s="11" t="s">
        <v>31</v>
      </c>
      <c r="C16" s="10">
        <v>7072</v>
      </c>
      <c r="D16" s="11" t="s">
        <v>32</v>
      </c>
    </row>
    <row r="17" spans="1:4" ht="12.75">
      <c r="A17" s="10">
        <v>60225</v>
      </c>
      <c r="B17" s="11" t="s">
        <v>33</v>
      </c>
      <c r="C17" s="10">
        <v>708</v>
      </c>
      <c r="D17" s="11" t="s">
        <v>34</v>
      </c>
    </row>
    <row r="18" spans="1:4" ht="12.75">
      <c r="A18" s="10">
        <v>6026</v>
      </c>
      <c r="B18" s="11" t="s">
        <v>35</v>
      </c>
      <c r="C18" s="10">
        <v>7081</v>
      </c>
      <c r="D18" s="11" t="s">
        <v>36</v>
      </c>
    </row>
    <row r="19" spans="1:4" ht="12.75">
      <c r="A19" s="10">
        <v>60261</v>
      </c>
      <c r="B19" s="11" t="s">
        <v>37</v>
      </c>
      <c r="C19" s="10">
        <v>7082</v>
      </c>
      <c r="D19" s="11" t="s">
        <v>38</v>
      </c>
    </row>
    <row r="20" spans="1:4" ht="12.75">
      <c r="A20" s="10">
        <v>60265</v>
      </c>
      <c r="B20" s="11" t="s">
        <v>39</v>
      </c>
      <c r="C20" s="10">
        <v>7083</v>
      </c>
      <c r="D20" s="11" t="s">
        <v>40</v>
      </c>
    </row>
    <row r="21" spans="1:4" ht="12.75">
      <c r="A21" s="10">
        <v>60267</v>
      </c>
      <c r="B21" s="11" t="s">
        <v>41</v>
      </c>
      <c r="C21" s="10">
        <v>7084</v>
      </c>
      <c r="D21" s="11" t="s">
        <v>42</v>
      </c>
    </row>
    <row r="22" spans="1:4" ht="12.75">
      <c r="A22" s="10">
        <v>603</v>
      </c>
      <c r="B22" s="11" t="s">
        <v>43</v>
      </c>
      <c r="C22" s="10">
        <v>7085</v>
      </c>
      <c r="D22" s="11" t="s">
        <v>44</v>
      </c>
    </row>
    <row r="23" spans="1:4" ht="12.75">
      <c r="A23" s="10">
        <v>6031</v>
      </c>
      <c r="B23" s="11" t="s">
        <v>45</v>
      </c>
      <c r="C23" s="10">
        <v>7086</v>
      </c>
      <c r="D23" s="11" t="s">
        <v>46</v>
      </c>
    </row>
    <row r="24" spans="1:4" ht="12.75">
      <c r="A24" s="10">
        <v>6032</v>
      </c>
      <c r="B24" s="11" t="s">
        <v>47</v>
      </c>
      <c r="C24" s="10">
        <v>7087</v>
      </c>
      <c r="D24" s="11" t="s">
        <v>48</v>
      </c>
    </row>
    <row r="25" spans="1:4" ht="12.75">
      <c r="A25" s="10">
        <v>6037</v>
      </c>
      <c r="B25" s="11" t="s">
        <v>49</v>
      </c>
      <c r="C25" s="10">
        <v>7088</v>
      </c>
      <c r="D25" s="11" t="s">
        <v>50</v>
      </c>
    </row>
    <row r="26" spans="1:4" ht="12.75">
      <c r="A26" s="10">
        <v>604</v>
      </c>
      <c r="B26" s="11" t="s">
        <v>51</v>
      </c>
      <c r="C26" s="10">
        <v>709</v>
      </c>
      <c r="D26" s="11" t="s">
        <v>52</v>
      </c>
    </row>
    <row r="27" spans="1:4" ht="12.75">
      <c r="A27" s="10">
        <v>605</v>
      </c>
      <c r="B27" s="11" t="s">
        <v>53</v>
      </c>
      <c r="C27" s="10">
        <v>7091</v>
      </c>
      <c r="D27" s="11" t="s">
        <v>54</v>
      </c>
    </row>
    <row r="28" spans="1:4" ht="12.75">
      <c r="A28" s="10">
        <v>606</v>
      </c>
      <c r="B28" s="11" t="s">
        <v>55</v>
      </c>
      <c r="C28" s="10">
        <v>7092</v>
      </c>
      <c r="D28" s="11" t="s">
        <v>56</v>
      </c>
    </row>
    <row r="29" spans="1:4" ht="12.75">
      <c r="A29" s="10">
        <v>6061</v>
      </c>
      <c r="B29" s="11" t="s">
        <v>57</v>
      </c>
      <c r="C29" s="10">
        <v>7094</v>
      </c>
      <c r="D29" s="11" t="s">
        <v>58</v>
      </c>
    </row>
    <row r="30" spans="1:4" ht="12.75">
      <c r="A30" s="10">
        <v>6063</v>
      </c>
      <c r="B30" s="11" t="s">
        <v>59</v>
      </c>
      <c r="C30" s="10">
        <v>7095</v>
      </c>
      <c r="D30" s="11" t="s">
        <v>60</v>
      </c>
    </row>
    <row r="31" spans="1:4" ht="12.75">
      <c r="A31" s="10">
        <v>6064</v>
      </c>
      <c r="B31" s="11" t="s">
        <v>61</v>
      </c>
      <c r="C31" s="10">
        <v>7096</v>
      </c>
      <c r="D31" s="11" t="s">
        <v>62</v>
      </c>
    </row>
    <row r="32" spans="1:4" ht="12.75">
      <c r="A32" s="10">
        <v>6068</v>
      </c>
      <c r="B32" s="11" t="s">
        <v>63</v>
      </c>
      <c r="C32" s="10">
        <v>7097</v>
      </c>
      <c r="D32" s="11" t="s">
        <v>64</v>
      </c>
    </row>
    <row r="33" spans="1:4" ht="12.75">
      <c r="A33" s="10">
        <v>607</v>
      </c>
      <c r="B33" s="11" t="s">
        <v>2</v>
      </c>
      <c r="C33" s="10">
        <v>7098</v>
      </c>
      <c r="D33" s="11" t="s">
        <v>65</v>
      </c>
    </row>
    <row r="34" spans="1:4" ht="12.75">
      <c r="A34" s="10">
        <v>6071</v>
      </c>
      <c r="B34" s="11" t="s">
        <v>66</v>
      </c>
      <c r="C34" s="10">
        <v>71</v>
      </c>
      <c r="D34" s="11" t="s">
        <v>67</v>
      </c>
    </row>
    <row r="35" spans="1:4" ht="12.75">
      <c r="A35" s="10">
        <v>6072</v>
      </c>
      <c r="B35" s="11" t="s">
        <v>66</v>
      </c>
      <c r="C35" s="10">
        <v>713</v>
      </c>
      <c r="D35" s="11" t="s">
        <v>68</v>
      </c>
    </row>
    <row r="36" spans="1:4" ht="12.75">
      <c r="A36" s="10">
        <v>608</v>
      </c>
      <c r="B36" s="11" t="s">
        <v>69</v>
      </c>
      <c r="C36" s="10">
        <v>7133</v>
      </c>
      <c r="D36" s="11" t="s">
        <v>70</v>
      </c>
    </row>
    <row r="37" spans="1:4" ht="12.75">
      <c r="A37" s="10">
        <v>609</v>
      </c>
      <c r="B37" s="11" t="s">
        <v>71</v>
      </c>
      <c r="C37" s="10">
        <v>71331</v>
      </c>
      <c r="D37" s="11" t="s">
        <v>72</v>
      </c>
    </row>
    <row r="38" spans="1:4" ht="12.75">
      <c r="A38" s="10">
        <v>6091</v>
      </c>
      <c r="B38" s="11" t="s">
        <v>73</v>
      </c>
      <c r="C38" s="10">
        <v>71335</v>
      </c>
      <c r="D38" s="11" t="s">
        <v>74</v>
      </c>
    </row>
    <row r="39" spans="1:4" ht="12.75">
      <c r="A39" s="10">
        <v>6092</v>
      </c>
      <c r="B39" s="11" t="s">
        <v>75</v>
      </c>
      <c r="C39" s="10">
        <v>7134</v>
      </c>
      <c r="D39" s="11" t="s">
        <v>76</v>
      </c>
    </row>
    <row r="40" spans="1:4" ht="12.75">
      <c r="A40" s="10">
        <v>6094</v>
      </c>
      <c r="B40" s="11" t="s">
        <v>77</v>
      </c>
      <c r="C40" s="10">
        <v>71341</v>
      </c>
      <c r="D40" s="11" t="s">
        <v>78</v>
      </c>
    </row>
    <row r="41" spans="1:4" ht="12.75">
      <c r="A41" s="10">
        <v>6095</v>
      </c>
      <c r="B41" s="11" t="s">
        <v>79</v>
      </c>
      <c r="C41" s="10">
        <v>71345</v>
      </c>
      <c r="D41" s="11" t="s">
        <v>80</v>
      </c>
    </row>
    <row r="42" spans="1:4" ht="12.75">
      <c r="A42" s="10">
        <v>6096</v>
      </c>
      <c r="B42" s="11" t="s">
        <v>81</v>
      </c>
      <c r="C42" s="10">
        <v>7135</v>
      </c>
      <c r="D42" s="11" t="s">
        <v>82</v>
      </c>
    </row>
    <row r="43" spans="1:4" ht="12.75">
      <c r="A43" s="10">
        <v>6097</v>
      </c>
      <c r="B43" s="11" t="s">
        <v>83</v>
      </c>
      <c r="C43" s="10">
        <v>71351</v>
      </c>
      <c r="D43" s="11" t="s">
        <v>84</v>
      </c>
    </row>
    <row r="44" spans="1:4" ht="12.75">
      <c r="A44" s="10">
        <v>6098</v>
      </c>
      <c r="B44" s="11" t="s">
        <v>85</v>
      </c>
      <c r="C44" s="10">
        <v>71355</v>
      </c>
      <c r="D44" s="11" t="s">
        <v>86</v>
      </c>
    </row>
    <row r="45" spans="1:4" ht="12.75">
      <c r="A45" s="10" t="s">
        <v>87</v>
      </c>
      <c r="B45" s="11" t="s">
        <v>88</v>
      </c>
      <c r="C45" s="10">
        <v>71358</v>
      </c>
      <c r="D45" s="11" t="s">
        <v>89</v>
      </c>
    </row>
    <row r="46" spans="1:4" ht="12.75">
      <c r="A46" s="10">
        <v>61</v>
      </c>
      <c r="B46" s="11" t="s">
        <v>90</v>
      </c>
      <c r="C46" s="10">
        <v>72</v>
      </c>
      <c r="D46" s="11" t="s">
        <v>91</v>
      </c>
    </row>
    <row r="47" spans="1:4" ht="12.75">
      <c r="A47" s="10">
        <v>611</v>
      </c>
      <c r="B47" s="11" t="s">
        <v>92</v>
      </c>
      <c r="C47" s="10">
        <v>721</v>
      </c>
      <c r="D47" s="11" t="s">
        <v>93</v>
      </c>
    </row>
    <row r="48" spans="1:4" ht="12.75">
      <c r="A48" s="10">
        <v>612</v>
      </c>
      <c r="B48" s="11" t="s">
        <v>94</v>
      </c>
      <c r="C48" s="10">
        <v>722</v>
      </c>
      <c r="D48" s="11" t="s">
        <v>95</v>
      </c>
    </row>
    <row r="49" spans="1:4" ht="12.75">
      <c r="A49" s="10">
        <v>6122</v>
      </c>
      <c r="B49" s="11" t="s">
        <v>96</v>
      </c>
      <c r="C49" s="10">
        <v>74</v>
      </c>
      <c r="D49" s="11" t="s">
        <v>97</v>
      </c>
    </row>
    <row r="50" spans="1:4" ht="12.75">
      <c r="A50" s="10">
        <v>6125</v>
      </c>
      <c r="B50" s="11" t="s">
        <v>98</v>
      </c>
      <c r="C50" s="10">
        <v>75</v>
      </c>
      <c r="D50" s="11" t="s">
        <v>99</v>
      </c>
    </row>
    <row r="51" spans="1:4" ht="12.75">
      <c r="A51" s="10">
        <v>613</v>
      </c>
      <c r="B51" s="11" t="s">
        <v>100</v>
      </c>
      <c r="C51" s="10">
        <v>751</v>
      </c>
      <c r="D51" s="11" t="s">
        <v>101</v>
      </c>
    </row>
    <row r="52" spans="1:4" ht="12.75">
      <c r="A52" s="10">
        <v>6132</v>
      </c>
      <c r="B52" s="11" t="s">
        <v>102</v>
      </c>
      <c r="C52" s="10">
        <v>7511</v>
      </c>
      <c r="D52" s="11" t="s">
        <v>103</v>
      </c>
    </row>
    <row r="53" spans="1:4" ht="12.75">
      <c r="A53" s="10">
        <v>6135</v>
      </c>
      <c r="B53" s="11" t="s">
        <v>104</v>
      </c>
      <c r="C53" s="10">
        <v>7516</v>
      </c>
      <c r="D53" s="11" t="s">
        <v>105</v>
      </c>
    </row>
    <row r="54" spans="1:4" ht="12.75">
      <c r="A54" s="10">
        <v>6136</v>
      </c>
      <c r="B54" s="11" t="s">
        <v>106</v>
      </c>
      <c r="C54" s="10">
        <v>7518</v>
      </c>
      <c r="D54" s="11" t="s">
        <v>107</v>
      </c>
    </row>
    <row r="55" spans="1:4" ht="12.75">
      <c r="A55" s="10">
        <v>614</v>
      </c>
      <c r="B55" s="11" t="s">
        <v>108</v>
      </c>
      <c r="C55" s="10">
        <v>752</v>
      </c>
      <c r="D55" s="11" t="s">
        <v>109</v>
      </c>
    </row>
    <row r="56" spans="1:4" ht="12.75">
      <c r="A56" s="10">
        <v>615</v>
      </c>
      <c r="B56" s="11" t="s">
        <v>110</v>
      </c>
      <c r="C56" s="10">
        <v>753</v>
      </c>
      <c r="D56" s="11" t="s">
        <v>111</v>
      </c>
    </row>
    <row r="57" spans="1:4" ht="12.75">
      <c r="A57" s="10">
        <v>6152</v>
      </c>
      <c r="B57" s="11" t="s">
        <v>112</v>
      </c>
      <c r="C57" s="10">
        <v>754</v>
      </c>
      <c r="D57" s="11" t="s">
        <v>113</v>
      </c>
    </row>
    <row r="58" spans="1:4" ht="12.75">
      <c r="A58" s="10">
        <v>6155</v>
      </c>
      <c r="B58" s="11" t="s">
        <v>114</v>
      </c>
      <c r="C58" s="10">
        <v>755</v>
      </c>
      <c r="D58" s="11" t="s">
        <v>115</v>
      </c>
    </row>
    <row r="59" spans="1:4" ht="12.75">
      <c r="A59" s="10">
        <v>6156</v>
      </c>
      <c r="B59" s="11" t="s">
        <v>116</v>
      </c>
      <c r="C59" s="10">
        <v>7551</v>
      </c>
      <c r="D59" s="11" t="s">
        <v>117</v>
      </c>
    </row>
    <row r="60" spans="1:4" ht="12.75">
      <c r="A60" s="10">
        <v>616</v>
      </c>
      <c r="B60" s="11" t="s">
        <v>118</v>
      </c>
      <c r="C60" s="10">
        <v>7555</v>
      </c>
      <c r="D60" s="11" t="s">
        <v>119</v>
      </c>
    </row>
    <row r="61" spans="1:4" ht="12.75">
      <c r="A61" s="10">
        <v>6161</v>
      </c>
      <c r="B61" s="11" t="s">
        <v>120</v>
      </c>
      <c r="C61" s="10">
        <v>758</v>
      </c>
      <c r="D61" s="11" t="s">
        <v>121</v>
      </c>
    </row>
    <row r="62" spans="1:4" ht="12.75">
      <c r="A62" s="10">
        <v>6162</v>
      </c>
      <c r="B62" s="11" t="s">
        <v>122</v>
      </c>
      <c r="C62" s="10">
        <v>76</v>
      </c>
      <c r="D62" s="11" t="s">
        <v>123</v>
      </c>
    </row>
    <row r="63" spans="1:4" ht="12.75">
      <c r="A63" s="10">
        <v>6163</v>
      </c>
      <c r="B63" s="11" t="s">
        <v>124</v>
      </c>
      <c r="C63" s="10">
        <v>761</v>
      </c>
      <c r="D63" s="11" t="s">
        <v>125</v>
      </c>
    </row>
    <row r="64" spans="1:4" ht="12.75">
      <c r="A64" s="10">
        <v>61636</v>
      </c>
      <c r="B64" s="11" t="s">
        <v>126</v>
      </c>
      <c r="C64" s="10">
        <v>7611</v>
      </c>
      <c r="D64" s="11" t="s">
        <v>127</v>
      </c>
    </row>
    <row r="65" spans="1:4" ht="12.75">
      <c r="A65" s="10">
        <v>61636</v>
      </c>
      <c r="B65" s="11" t="s">
        <v>128</v>
      </c>
      <c r="C65" s="10">
        <v>7616</v>
      </c>
      <c r="D65" s="11" t="s">
        <v>129</v>
      </c>
    </row>
    <row r="66" spans="1:4" ht="12.75">
      <c r="A66" s="10">
        <v>61638</v>
      </c>
      <c r="B66" s="11" t="s">
        <v>130</v>
      </c>
      <c r="C66" s="10">
        <v>7617</v>
      </c>
      <c r="D66" s="11" t="s">
        <v>131</v>
      </c>
    </row>
    <row r="67" spans="1:4" ht="12.75">
      <c r="A67" s="10">
        <v>6164</v>
      </c>
      <c r="B67" s="11" t="s">
        <v>132</v>
      </c>
      <c r="C67" s="10">
        <v>762</v>
      </c>
      <c r="D67" s="11" t="s">
        <v>133</v>
      </c>
    </row>
    <row r="68" spans="1:4" ht="12.75">
      <c r="A68" s="10">
        <v>6165</v>
      </c>
      <c r="B68" s="11" t="s">
        <v>134</v>
      </c>
      <c r="C68" s="10">
        <v>7621</v>
      </c>
      <c r="D68" s="11" t="s">
        <v>135</v>
      </c>
    </row>
    <row r="69" spans="1:4" ht="12.75">
      <c r="A69" s="10">
        <v>617</v>
      </c>
      <c r="B69" s="11" t="s">
        <v>136</v>
      </c>
      <c r="C69" s="10">
        <v>7626</v>
      </c>
      <c r="D69" s="11" t="s">
        <v>137</v>
      </c>
    </row>
    <row r="70" spans="1:4" ht="12.75">
      <c r="A70" s="10">
        <v>618</v>
      </c>
      <c r="B70" s="11" t="s">
        <v>138</v>
      </c>
      <c r="C70" s="10">
        <v>7627</v>
      </c>
      <c r="D70" s="11" t="s">
        <v>139</v>
      </c>
    </row>
    <row r="71" spans="1:4" ht="12.75">
      <c r="A71" s="10">
        <v>6181</v>
      </c>
      <c r="B71" s="11" t="s">
        <v>140</v>
      </c>
      <c r="C71" s="10">
        <v>763</v>
      </c>
      <c r="D71" s="11" t="s">
        <v>141</v>
      </c>
    </row>
    <row r="72" spans="1:4" ht="12.75">
      <c r="A72" s="10">
        <v>6183</v>
      </c>
      <c r="B72" s="11" t="s">
        <v>142</v>
      </c>
      <c r="C72" s="10">
        <v>7631</v>
      </c>
      <c r="D72" s="11" t="s">
        <v>143</v>
      </c>
    </row>
    <row r="73" spans="1:4" ht="12.75">
      <c r="A73" s="10">
        <v>6185</v>
      </c>
      <c r="B73" s="11" t="s">
        <v>144</v>
      </c>
      <c r="C73" s="10">
        <v>7638</v>
      </c>
      <c r="D73" s="11" t="s">
        <v>145</v>
      </c>
    </row>
    <row r="74" spans="1:4" ht="12.75">
      <c r="A74" s="10">
        <v>619</v>
      </c>
      <c r="B74" s="11" t="s">
        <v>146</v>
      </c>
      <c r="C74" s="10">
        <v>764</v>
      </c>
      <c r="D74" s="11" t="s">
        <v>147</v>
      </c>
    </row>
    <row r="75" spans="1:4" ht="12.75">
      <c r="A75" s="10">
        <v>62</v>
      </c>
      <c r="B75" s="11" t="s">
        <v>148</v>
      </c>
      <c r="C75" s="10">
        <v>765</v>
      </c>
      <c r="D75" s="11" t="s">
        <v>149</v>
      </c>
    </row>
    <row r="76" spans="1:4" ht="12.75">
      <c r="A76" s="10">
        <v>621</v>
      </c>
      <c r="B76" s="11" t="s">
        <v>150</v>
      </c>
      <c r="C76" s="10">
        <v>766</v>
      </c>
      <c r="D76" s="11" t="s">
        <v>151</v>
      </c>
    </row>
    <row r="77" spans="1:4" ht="12.75">
      <c r="A77" s="10">
        <v>6211</v>
      </c>
      <c r="B77" s="11" t="s">
        <v>152</v>
      </c>
      <c r="C77" s="10">
        <v>767</v>
      </c>
      <c r="D77" s="11" t="s">
        <v>153</v>
      </c>
    </row>
    <row r="78" spans="1:4" ht="12.75">
      <c r="A78" s="10">
        <v>6214</v>
      </c>
      <c r="B78" s="11" t="s">
        <v>154</v>
      </c>
      <c r="C78" s="10">
        <v>768</v>
      </c>
      <c r="D78" s="11" t="s">
        <v>155</v>
      </c>
    </row>
    <row r="79" spans="1:4" ht="12.75">
      <c r="A79" s="10">
        <v>622</v>
      </c>
      <c r="B79" s="11" t="s">
        <v>156</v>
      </c>
      <c r="C79" s="10">
        <v>77</v>
      </c>
      <c r="D79" s="11" t="s">
        <v>157</v>
      </c>
    </row>
    <row r="80" spans="1:4" ht="12.75">
      <c r="A80" s="10">
        <v>6221</v>
      </c>
      <c r="B80" s="11" t="s">
        <v>158</v>
      </c>
      <c r="C80" s="10">
        <v>771</v>
      </c>
      <c r="D80" s="11" t="s">
        <v>159</v>
      </c>
    </row>
    <row r="81" spans="1:4" ht="12.75">
      <c r="A81" s="10">
        <v>6222</v>
      </c>
      <c r="B81" s="11" t="s">
        <v>160</v>
      </c>
      <c r="C81" s="10">
        <v>7711</v>
      </c>
      <c r="D81" s="11" t="s">
        <v>161</v>
      </c>
    </row>
    <row r="82" spans="1:4" ht="12.75">
      <c r="A82" s="10">
        <v>6224</v>
      </c>
      <c r="B82" s="11" t="s">
        <v>162</v>
      </c>
      <c r="C82" s="10">
        <v>7713</v>
      </c>
      <c r="D82" s="11" t="s">
        <v>163</v>
      </c>
    </row>
    <row r="83" spans="1:4" ht="12.75">
      <c r="A83" s="10">
        <v>6225</v>
      </c>
      <c r="B83" s="11" t="s">
        <v>164</v>
      </c>
      <c r="C83" s="10">
        <v>7714</v>
      </c>
      <c r="D83" s="11" t="s">
        <v>165</v>
      </c>
    </row>
    <row r="84" spans="1:4" ht="12.75">
      <c r="A84" s="10">
        <v>6226</v>
      </c>
      <c r="B84" s="11" t="s">
        <v>166</v>
      </c>
      <c r="C84" s="10">
        <v>7715</v>
      </c>
      <c r="D84" s="11" t="s">
        <v>167</v>
      </c>
    </row>
    <row r="85" spans="1:4" ht="12.75">
      <c r="A85" s="10">
        <v>6227</v>
      </c>
      <c r="B85" s="11" t="s">
        <v>168</v>
      </c>
      <c r="C85" s="10">
        <v>7717</v>
      </c>
      <c r="D85" s="11" t="s">
        <v>169</v>
      </c>
    </row>
    <row r="86" spans="1:4" ht="12.75">
      <c r="A86" s="10">
        <v>6228</v>
      </c>
      <c r="B86" s="11" t="s">
        <v>138</v>
      </c>
      <c r="C86" s="10">
        <v>7718</v>
      </c>
      <c r="D86" s="11" t="s">
        <v>170</v>
      </c>
    </row>
    <row r="87" spans="1:4" ht="12.75">
      <c r="A87" s="10">
        <v>623</v>
      </c>
      <c r="B87" s="11" t="s">
        <v>171</v>
      </c>
      <c r="C87" s="10">
        <v>772</v>
      </c>
      <c r="D87" s="11" t="s">
        <v>172</v>
      </c>
    </row>
    <row r="88" spans="1:4" ht="12.75">
      <c r="A88" s="10">
        <v>6231</v>
      </c>
      <c r="B88" s="11" t="s">
        <v>173</v>
      </c>
      <c r="C88" s="10">
        <v>775</v>
      </c>
      <c r="D88" s="11" t="s">
        <v>174</v>
      </c>
    </row>
    <row r="89" spans="1:4" ht="12.75">
      <c r="A89" s="10">
        <f>A88+1</f>
        <v>6232</v>
      </c>
      <c r="B89" s="11" t="s">
        <v>175</v>
      </c>
      <c r="C89" s="10">
        <v>7751</v>
      </c>
      <c r="D89" s="11" t="s">
        <v>93</v>
      </c>
    </row>
    <row r="90" spans="1:4" ht="12.75">
      <c r="A90" s="10">
        <f aca="true" t="shared" si="0" ref="A90:A95">A89+1</f>
        <v>6233</v>
      </c>
      <c r="B90" s="11" t="s">
        <v>176</v>
      </c>
      <c r="C90" s="10">
        <v>7752</v>
      </c>
      <c r="D90" s="11" t="s">
        <v>95</v>
      </c>
    </row>
    <row r="91" spans="1:4" ht="12.75">
      <c r="A91" s="10">
        <f t="shared" si="0"/>
        <v>6234</v>
      </c>
      <c r="B91" s="11" t="s">
        <v>177</v>
      </c>
      <c r="C91" s="10">
        <v>7756</v>
      </c>
      <c r="D91" s="11" t="s">
        <v>178</v>
      </c>
    </row>
    <row r="92" spans="1:4" ht="12.75">
      <c r="A92" s="10">
        <f t="shared" si="0"/>
        <v>6235</v>
      </c>
      <c r="B92" s="11" t="s">
        <v>179</v>
      </c>
      <c r="C92" s="10">
        <v>7758</v>
      </c>
      <c r="D92" s="11" t="s">
        <v>180</v>
      </c>
    </row>
    <row r="93" spans="1:4" ht="12.75">
      <c r="A93" s="10">
        <f t="shared" si="0"/>
        <v>6236</v>
      </c>
      <c r="B93" s="11" t="s">
        <v>181</v>
      </c>
      <c r="C93" s="10">
        <v>777</v>
      </c>
      <c r="D93" s="11" t="s">
        <v>182</v>
      </c>
    </row>
    <row r="94" spans="1:4" ht="12.75">
      <c r="A94" s="10">
        <f>A93+1</f>
        <v>6237</v>
      </c>
      <c r="B94" s="11" t="s">
        <v>183</v>
      </c>
      <c r="C94" s="10">
        <v>778</v>
      </c>
      <c r="D94" s="11" t="s">
        <v>184</v>
      </c>
    </row>
    <row r="95" spans="1:4" ht="12.75">
      <c r="A95" s="10">
        <f t="shared" si="0"/>
        <v>6238</v>
      </c>
      <c r="B95" s="11" t="s">
        <v>185</v>
      </c>
      <c r="C95" s="10">
        <v>7781</v>
      </c>
      <c r="D95" s="11" t="s">
        <v>186</v>
      </c>
    </row>
    <row r="96" spans="1:4" ht="12.75">
      <c r="A96" s="10">
        <v>624</v>
      </c>
      <c r="B96" s="11" t="s">
        <v>187</v>
      </c>
      <c r="C96" s="10">
        <v>7782</v>
      </c>
      <c r="D96" s="11" t="s">
        <v>188</v>
      </c>
    </row>
    <row r="97" spans="1:4" ht="12.75">
      <c r="A97" s="10">
        <v>6241</v>
      </c>
      <c r="B97" s="11" t="s">
        <v>189</v>
      </c>
      <c r="C97" s="10">
        <v>7783</v>
      </c>
      <c r="D97" s="11" t="s">
        <v>190</v>
      </c>
    </row>
    <row r="98" spans="1:4" ht="12.75">
      <c r="A98" s="10">
        <v>6242</v>
      </c>
      <c r="B98" s="11" t="s">
        <v>191</v>
      </c>
      <c r="C98" s="10">
        <v>7788</v>
      </c>
      <c r="D98" s="11" t="s">
        <v>192</v>
      </c>
    </row>
    <row r="99" spans="1:4" ht="12.75">
      <c r="A99" s="10">
        <v>6243</v>
      </c>
      <c r="B99" s="11" t="s">
        <v>193</v>
      </c>
      <c r="C99" s="10">
        <v>78</v>
      </c>
      <c r="D99" s="11" t="s">
        <v>194</v>
      </c>
    </row>
    <row r="100" spans="1:4" ht="12.75">
      <c r="A100" s="10">
        <v>6244</v>
      </c>
      <c r="B100" s="11" t="s">
        <v>195</v>
      </c>
      <c r="C100" s="10">
        <v>781</v>
      </c>
      <c r="D100" s="11" t="s">
        <v>196</v>
      </c>
    </row>
    <row r="101" spans="1:4" ht="12.75">
      <c r="A101" s="10">
        <v>6247</v>
      </c>
      <c r="B101" s="11" t="s">
        <v>197</v>
      </c>
      <c r="C101" s="10">
        <v>7811</v>
      </c>
      <c r="D101" s="11" t="s">
        <v>198</v>
      </c>
    </row>
    <row r="102" spans="1:4" ht="12.75">
      <c r="A102" s="10">
        <v>6248</v>
      </c>
      <c r="B102" s="11" t="s">
        <v>138</v>
      </c>
      <c r="C102" s="10">
        <v>78111</v>
      </c>
      <c r="D102" s="11" t="s">
        <v>93</v>
      </c>
    </row>
    <row r="103" spans="1:4" ht="12.75">
      <c r="A103" s="10">
        <v>625</v>
      </c>
      <c r="B103" s="11" t="s">
        <v>199</v>
      </c>
      <c r="C103" s="10">
        <v>78112</v>
      </c>
      <c r="D103" s="11" t="s">
        <v>95</v>
      </c>
    </row>
    <row r="104" spans="1:4" ht="12.75">
      <c r="A104" s="10">
        <v>6251</v>
      </c>
      <c r="B104" s="11" t="s">
        <v>200</v>
      </c>
      <c r="C104" s="10">
        <v>7815</v>
      </c>
      <c r="D104" s="11" t="s">
        <v>201</v>
      </c>
    </row>
    <row r="105" spans="1:4" ht="12.75">
      <c r="A105" s="10">
        <v>6255</v>
      </c>
      <c r="B105" s="11" t="s">
        <v>202</v>
      </c>
      <c r="C105" s="10">
        <v>7816</v>
      </c>
      <c r="D105" s="11" t="s">
        <v>203</v>
      </c>
    </row>
    <row r="106" spans="1:4" ht="12.75">
      <c r="A106" s="10">
        <v>6256</v>
      </c>
      <c r="B106" s="11" t="s">
        <v>204</v>
      </c>
      <c r="C106" s="10">
        <v>78161</v>
      </c>
      <c r="D106" s="11" t="s">
        <v>93</v>
      </c>
    </row>
    <row r="107" spans="1:4" ht="12.75">
      <c r="A107" s="10">
        <v>6257</v>
      </c>
      <c r="B107" s="11" t="s">
        <v>205</v>
      </c>
      <c r="C107" s="10">
        <v>78162</v>
      </c>
      <c r="D107" s="11" t="s">
        <v>95</v>
      </c>
    </row>
    <row r="108" spans="1:4" ht="12.75">
      <c r="A108" s="10">
        <v>626</v>
      </c>
      <c r="B108" s="11" t="s">
        <v>206</v>
      </c>
      <c r="C108" s="10">
        <v>7817</v>
      </c>
      <c r="D108" s="11" t="s">
        <v>207</v>
      </c>
    </row>
    <row r="109" spans="1:4" ht="12.75">
      <c r="A109" s="10">
        <v>627</v>
      </c>
      <c r="B109" s="11" t="s">
        <v>208</v>
      </c>
      <c r="C109" s="10">
        <v>78173</v>
      </c>
      <c r="D109" s="11" t="s">
        <v>209</v>
      </c>
    </row>
    <row r="110" spans="1:4" ht="12.75">
      <c r="A110" s="10">
        <v>6271</v>
      </c>
      <c r="B110" s="11" t="s">
        <v>210</v>
      </c>
      <c r="C110" s="10">
        <v>78174</v>
      </c>
      <c r="D110" s="11" t="s">
        <v>211</v>
      </c>
    </row>
    <row r="111" spans="1:4" ht="12.75">
      <c r="A111" s="10">
        <v>6272</v>
      </c>
      <c r="B111" s="11" t="s">
        <v>212</v>
      </c>
      <c r="C111" s="10">
        <v>786</v>
      </c>
      <c r="D111" s="11" t="s">
        <v>213</v>
      </c>
    </row>
    <row r="112" spans="1:4" ht="12.75">
      <c r="A112" s="10">
        <v>6275</v>
      </c>
      <c r="B112" s="11" t="s">
        <v>214</v>
      </c>
      <c r="C112" s="10">
        <v>7865</v>
      </c>
      <c r="D112" s="11" t="s">
        <v>215</v>
      </c>
    </row>
    <row r="113" spans="1:4" ht="12.75">
      <c r="A113" s="10">
        <v>6276</v>
      </c>
      <c r="B113" s="11" t="s">
        <v>216</v>
      </c>
      <c r="C113" s="10">
        <v>7866</v>
      </c>
      <c r="D113" s="11" t="s">
        <v>217</v>
      </c>
    </row>
    <row r="114" spans="1:4" ht="12.75">
      <c r="A114" s="10">
        <v>6278</v>
      </c>
      <c r="B114" s="11" t="s">
        <v>218</v>
      </c>
      <c r="C114" s="10">
        <v>78662</v>
      </c>
      <c r="D114" s="11" t="s">
        <v>219</v>
      </c>
    </row>
    <row r="115" spans="1:4" ht="12.75">
      <c r="A115" s="10">
        <v>628</v>
      </c>
      <c r="B115" s="11" t="s">
        <v>138</v>
      </c>
      <c r="C115" s="10">
        <v>78665</v>
      </c>
      <c r="D115" s="11" t="s">
        <v>220</v>
      </c>
    </row>
    <row r="116" spans="1:4" ht="12.75">
      <c r="A116" s="10">
        <v>6281</v>
      </c>
      <c r="B116" s="11" t="s">
        <v>221</v>
      </c>
      <c r="C116" s="10">
        <v>787</v>
      </c>
      <c r="D116" s="11" t="s">
        <v>222</v>
      </c>
    </row>
    <row r="117" spans="1:4" ht="12.75">
      <c r="A117" s="10">
        <v>6284</v>
      </c>
      <c r="B117" s="11" t="s">
        <v>223</v>
      </c>
      <c r="C117" s="10">
        <v>7872</v>
      </c>
      <c r="D117" s="11" t="s">
        <v>224</v>
      </c>
    </row>
    <row r="118" spans="1:4" ht="12.75">
      <c r="A118" s="10">
        <v>629</v>
      </c>
      <c r="B118" s="11" t="s">
        <v>225</v>
      </c>
      <c r="C118" s="10">
        <v>78725</v>
      </c>
      <c r="D118" s="11" t="s">
        <v>226</v>
      </c>
    </row>
    <row r="119" spans="1:4" ht="12.75">
      <c r="A119" s="10">
        <v>63</v>
      </c>
      <c r="B119" s="11" t="s">
        <v>227</v>
      </c>
      <c r="C119" s="10">
        <v>78726</v>
      </c>
      <c r="D119" s="11" t="s">
        <v>228</v>
      </c>
    </row>
    <row r="120" spans="1:4" ht="12.75">
      <c r="A120" s="10">
        <v>631</v>
      </c>
      <c r="B120" s="11" t="s">
        <v>229</v>
      </c>
      <c r="C120" s="10">
        <v>78727</v>
      </c>
      <c r="D120" s="11" t="s">
        <v>230</v>
      </c>
    </row>
    <row r="121" spans="1:4" ht="12.75">
      <c r="A121" s="10">
        <v>6311</v>
      </c>
      <c r="B121" s="11" t="s">
        <v>231</v>
      </c>
      <c r="C121" s="10">
        <v>7873</v>
      </c>
      <c r="D121" s="11" t="s">
        <v>232</v>
      </c>
    </row>
    <row r="122" spans="1:4" ht="12.75">
      <c r="A122" s="10">
        <v>6312</v>
      </c>
      <c r="B122" s="11" t="s">
        <v>233</v>
      </c>
      <c r="C122" s="10">
        <v>7874</v>
      </c>
      <c r="D122" s="11" t="s">
        <v>234</v>
      </c>
    </row>
    <row r="123" spans="1:4" ht="12.75">
      <c r="A123" s="10">
        <v>6313</v>
      </c>
      <c r="B123" s="11" t="s">
        <v>235</v>
      </c>
      <c r="C123" s="10">
        <v>7875</v>
      </c>
      <c r="D123" s="11" t="s">
        <v>236</v>
      </c>
    </row>
    <row r="124" spans="1:4" ht="12.75">
      <c r="A124" s="10">
        <v>6314</v>
      </c>
      <c r="B124" s="11" t="s">
        <v>237</v>
      </c>
      <c r="C124" s="10">
        <v>7876</v>
      </c>
      <c r="D124" s="11" t="s">
        <v>238</v>
      </c>
    </row>
    <row r="125" spans="1:4" ht="12.75">
      <c r="A125" s="10">
        <v>6318</v>
      </c>
      <c r="B125" s="11" t="s">
        <v>239</v>
      </c>
      <c r="C125" s="10">
        <v>79</v>
      </c>
      <c r="D125" s="11" t="s">
        <v>240</v>
      </c>
    </row>
    <row r="126" spans="1:4" ht="12.75">
      <c r="A126" s="10">
        <v>633</v>
      </c>
      <c r="B126" s="11" t="s">
        <v>241</v>
      </c>
      <c r="C126" s="10">
        <v>791</v>
      </c>
      <c r="D126" s="11" t="s">
        <v>242</v>
      </c>
    </row>
    <row r="127" spans="1:4" ht="12.75">
      <c r="A127" s="10">
        <v>6331</v>
      </c>
      <c r="B127" s="11" t="s">
        <v>243</v>
      </c>
      <c r="C127" s="10">
        <v>796</v>
      </c>
      <c r="D127" s="11" t="s">
        <v>244</v>
      </c>
    </row>
    <row r="128" spans="1:4" ht="12.75">
      <c r="A128" s="10">
        <v>6332</v>
      </c>
      <c r="B128" s="11" t="s">
        <v>245</v>
      </c>
      <c r="C128" s="10">
        <v>797</v>
      </c>
      <c r="D128" s="11" t="s">
        <v>246</v>
      </c>
    </row>
    <row r="129" spans="1:3" ht="12.75">
      <c r="A129" s="10">
        <v>6333</v>
      </c>
      <c r="B129" s="11" t="s">
        <v>247</v>
      </c>
      <c r="C129" s="12"/>
    </row>
    <row r="130" spans="1:3" ht="12.75">
      <c r="A130" s="10">
        <v>6334</v>
      </c>
      <c r="B130" s="11" t="s">
        <v>248</v>
      </c>
      <c r="C130" s="12"/>
    </row>
    <row r="131" spans="1:3" ht="12.75">
      <c r="A131" s="10">
        <v>6335</v>
      </c>
      <c r="B131" s="11" t="s">
        <v>249</v>
      </c>
      <c r="C131" s="12"/>
    </row>
    <row r="132" spans="1:3" ht="12.75">
      <c r="A132" s="10">
        <v>6338</v>
      </c>
      <c r="B132" s="11" t="s">
        <v>239</v>
      </c>
      <c r="C132" s="12"/>
    </row>
    <row r="133" spans="1:3" ht="12.75">
      <c r="A133" s="10">
        <v>635</v>
      </c>
      <c r="B133" s="11" t="s">
        <v>250</v>
      </c>
      <c r="C133" s="12"/>
    </row>
    <row r="134" spans="1:3" ht="12.75">
      <c r="A134" s="10">
        <v>6351</v>
      </c>
      <c r="B134" s="11" t="s">
        <v>251</v>
      </c>
      <c r="C134" s="12"/>
    </row>
    <row r="135" spans="1:3" ht="12.75">
      <c r="A135" s="10">
        <v>63511</v>
      </c>
      <c r="B135" s="11" t="s">
        <v>252</v>
      </c>
      <c r="C135" s="12"/>
    </row>
    <row r="136" spans="1:3" ht="12.75">
      <c r="A136" s="10">
        <v>63512</v>
      </c>
      <c r="B136" s="11" t="s">
        <v>253</v>
      </c>
      <c r="C136" s="12"/>
    </row>
    <row r="137" spans="1:3" ht="12.75">
      <c r="A137" s="10">
        <v>63513</v>
      </c>
      <c r="B137" s="11" t="s">
        <v>254</v>
      </c>
      <c r="C137" s="12"/>
    </row>
    <row r="138" spans="1:3" ht="12.75">
      <c r="A138" s="10">
        <v>63514</v>
      </c>
      <c r="B138" s="11" t="s">
        <v>255</v>
      </c>
      <c r="C138" s="12"/>
    </row>
    <row r="139" spans="1:3" ht="12.75">
      <c r="A139" s="10">
        <v>6352</v>
      </c>
      <c r="B139" s="11" t="s">
        <v>256</v>
      </c>
      <c r="C139" s="12"/>
    </row>
    <row r="140" spans="1:3" ht="12.75">
      <c r="A140" s="10">
        <v>6353</v>
      </c>
      <c r="B140" s="11" t="s">
        <v>257</v>
      </c>
      <c r="C140" s="12"/>
    </row>
    <row r="141" spans="1:3" ht="12.75">
      <c r="A141" s="10">
        <v>6354</v>
      </c>
      <c r="B141" s="11" t="s">
        <v>258</v>
      </c>
      <c r="C141" s="12"/>
    </row>
    <row r="142" spans="1:3" ht="12.75">
      <c r="A142" s="10">
        <v>63541</v>
      </c>
      <c r="B142" s="11" t="s">
        <v>259</v>
      </c>
      <c r="C142" s="12"/>
    </row>
    <row r="143" spans="1:3" ht="12.75">
      <c r="A143" s="10">
        <v>6358</v>
      </c>
      <c r="B143" s="11" t="s">
        <v>260</v>
      </c>
      <c r="C143" s="12"/>
    </row>
    <row r="144" spans="1:3" ht="12.75">
      <c r="A144" s="10">
        <v>637</v>
      </c>
      <c r="B144" s="11" t="s">
        <v>261</v>
      </c>
      <c r="C144" s="12"/>
    </row>
    <row r="145" spans="1:3" ht="12.75">
      <c r="A145" s="10">
        <v>6371</v>
      </c>
      <c r="B145" s="11" t="s">
        <v>262</v>
      </c>
      <c r="C145" s="12"/>
    </row>
    <row r="146" spans="1:3" ht="12.75">
      <c r="A146" s="10">
        <v>6372</v>
      </c>
      <c r="B146" s="11" t="s">
        <v>263</v>
      </c>
      <c r="C146" s="12"/>
    </row>
    <row r="147" spans="1:3" ht="12.75">
      <c r="A147" s="10">
        <v>6374</v>
      </c>
      <c r="B147" s="11" t="s">
        <v>264</v>
      </c>
      <c r="C147" s="12"/>
    </row>
    <row r="148" spans="1:3" ht="12.75">
      <c r="A148" s="10">
        <v>6378</v>
      </c>
      <c r="B148" s="11" t="s">
        <v>265</v>
      </c>
      <c r="C148" s="12"/>
    </row>
    <row r="149" spans="1:3" ht="12.75">
      <c r="A149" s="10">
        <v>64</v>
      </c>
      <c r="B149" s="11" t="s">
        <v>266</v>
      </c>
      <c r="C149" s="12"/>
    </row>
    <row r="150" spans="1:3" ht="12.75">
      <c r="A150" s="10">
        <v>641</v>
      </c>
      <c r="B150" s="11" t="s">
        <v>267</v>
      </c>
      <c r="C150" s="12"/>
    </row>
    <row r="151" spans="1:3" ht="12.75">
      <c r="A151" s="10">
        <v>6411</v>
      </c>
      <c r="B151" s="11" t="s">
        <v>268</v>
      </c>
      <c r="C151" s="12"/>
    </row>
    <row r="152" spans="1:3" ht="12.75">
      <c r="A152" s="10">
        <v>6412</v>
      </c>
      <c r="B152" s="11" t="s">
        <v>269</v>
      </c>
      <c r="C152" s="12"/>
    </row>
    <row r="153" spans="1:3" ht="12.75">
      <c r="A153" s="10">
        <v>6413</v>
      </c>
      <c r="B153" s="11" t="s">
        <v>270</v>
      </c>
      <c r="C153" s="12"/>
    </row>
    <row r="154" spans="1:3" ht="12.75">
      <c r="A154" s="10">
        <v>6414</v>
      </c>
      <c r="B154" s="11" t="s">
        <v>271</v>
      </c>
      <c r="C154" s="12"/>
    </row>
    <row r="155" spans="1:3" ht="12.75">
      <c r="A155" s="10">
        <v>6415</v>
      </c>
      <c r="B155" s="11" t="s">
        <v>272</v>
      </c>
      <c r="C155" s="12"/>
    </row>
    <row r="156" spans="1:3" ht="12.75">
      <c r="A156" s="10">
        <v>644</v>
      </c>
      <c r="B156" s="11" t="s">
        <v>273</v>
      </c>
      <c r="C156" s="12"/>
    </row>
    <row r="157" spans="1:3" ht="12.75">
      <c r="A157" s="10">
        <v>645</v>
      </c>
      <c r="B157" s="11" t="s">
        <v>274</v>
      </c>
      <c r="C157" s="12"/>
    </row>
    <row r="158" spans="1:3" ht="12.75">
      <c r="A158" s="10">
        <v>6451</v>
      </c>
      <c r="B158" s="11" t="s">
        <v>275</v>
      </c>
      <c r="C158" s="12"/>
    </row>
    <row r="159" spans="1:3" ht="12.75">
      <c r="A159" s="10">
        <v>6452</v>
      </c>
      <c r="B159" s="11" t="s">
        <v>276</v>
      </c>
      <c r="C159" s="12"/>
    </row>
    <row r="160" spans="1:3" ht="12.75">
      <c r="A160" s="10">
        <v>6453</v>
      </c>
      <c r="B160" s="11" t="s">
        <v>277</v>
      </c>
      <c r="C160" s="12"/>
    </row>
    <row r="161" spans="1:3" ht="12.75">
      <c r="A161" s="10">
        <v>6454</v>
      </c>
      <c r="B161" s="11" t="s">
        <v>278</v>
      </c>
      <c r="C161" s="12"/>
    </row>
    <row r="162" spans="1:3" ht="12.75">
      <c r="A162" s="10">
        <v>6458</v>
      </c>
      <c r="B162" s="11" t="s">
        <v>279</v>
      </c>
      <c r="C162" s="12"/>
    </row>
    <row r="163" spans="1:3" ht="12.75">
      <c r="A163" s="10">
        <v>646</v>
      </c>
      <c r="B163" s="11" t="s">
        <v>280</v>
      </c>
      <c r="C163" s="12"/>
    </row>
    <row r="164" spans="1:3" ht="12.75">
      <c r="A164" s="10">
        <v>647</v>
      </c>
      <c r="B164" s="11" t="s">
        <v>281</v>
      </c>
      <c r="C164" s="12"/>
    </row>
    <row r="165" spans="1:3" ht="12.75">
      <c r="A165" s="10">
        <v>6471</v>
      </c>
      <c r="B165" s="11" t="s">
        <v>282</v>
      </c>
      <c r="C165" s="12"/>
    </row>
    <row r="166" spans="1:3" ht="12.75">
      <c r="A166" s="10">
        <v>6472</v>
      </c>
      <c r="B166" s="11" t="s">
        <v>283</v>
      </c>
      <c r="C166" s="12"/>
    </row>
    <row r="167" spans="1:3" ht="12.75">
      <c r="A167" s="10">
        <v>6473</v>
      </c>
      <c r="B167" s="11" t="s">
        <v>284</v>
      </c>
      <c r="C167" s="12"/>
    </row>
    <row r="168" spans="1:3" ht="12.75">
      <c r="A168" s="10">
        <v>6474</v>
      </c>
      <c r="B168" s="11" t="s">
        <v>285</v>
      </c>
      <c r="C168" s="12"/>
    </row>
    <row r="169" spans="1:3" ht="12.75">
      <c r="A169" s="10">
        <v>6475</v>
      </c>
      <c r="B169" s="11" t="s">
        <v>286</v>
      </c>
      <c r="C169" s="12"/>
    </row>
    <row r="170" spans="1:3" ht="12.75">
      <c r="A170" s="10">
        <v>648</v>
      </c>
      <c r="B170" s="11" t="s">
        <v>287</v>
      </c>
      <c r="C170" s="12"/>
    </row>
    <row r="171" spans="1:3" ht="12.75">
      <c r="A171" s="10">
        <v>65</v>
      </c>
      <c r="B171" s="11" t="s">
        <v>288</v>
      </c>
      <c r="C171" s="12"/>
    </row>
    <row r="172" spans="1:3" ht="12.75">
      <c r="A172" s="10">
        <v>651</v>
      </c>
      <c r="B172" s="11" t="s">
        <v>289</v>
      </c>
      <c r="C172" s="12"/>
    </row>
    <row r="173" spans="1:3" ht="12.75">
      <c r="A173" s="10">
        <v>6511</v>
      </c>
      <c r="B173" s="11" t="s">
        <v>290</v>
      </c>
      <c r="C173" s="12"/>
    </row>
    <row r="174" spans="1:3" ht="12.75">
      <c r="A174" s="10">
        <v>6516</v>
      </c>
      <c r="B174" s="11" t="s">
        <v>105</v>
      </c>
      <c r="C174" s="12"/>
    </row>
    <row r="175" spans="1:3" ht="12.75">
      <c r="A175" s="10">
        <v>6518</v>
      </c>
      <c r="B175" s="11" t="s">
        <v>291</v>
      </c>
      <c r="C175" s="12"/>
    </row>
    <row r="176" spans="1:3" ht="12.75">
      <c r="A176" s="10">
        <v>653</v>
      </c>
      <c r="B176" s="11" t="s">
        <v>292</v>
      </c>
      <c r="C176" s="12"/>
    </row>
    <row r="177" spans="1:3" ht="12.75">
      <c r="A177" s="10">
        <v>654</v>
      </c>
      <c r="B177" s="11" t="s">
        <v>293</v>
      </c>
      <c r="C177" s="12"/>
    </row>
    <row r="178" spans="1:3" ht="12.75">
      <c r="A178" s="10">
        <v>6541</v>
      </c>
      <c r="B178" s="11" t="s">
        <v>294</v>
      </c>
      <c r="C178" s="12"/>
    </row>
    <row r="179" spans="1:3" ht="12.75">
      <c r="A179" s="10">
        <v>6544</v>
      </c>
      <c r="B179" s="11" t="s">
        <v>295</v>
      </c>
      <c r="C179" s="12"/>
    </row>
    <row r="180" spans="1:3" ht="12.75">
      <c r="A180" s="10">
        <v>655</v>
      </c>
      <c r="B180" s="11" t="s">
        <v>296</v>
      </c>
      <c r="C180" s="12"/>
    </row>
    <row r="181" spans="1:3" ht="12.75">
      <c r="A181" s="10">
        <v>6551</v>
      </c>
      <c r="B181" s="11" t="s">
        <v>297</v>
      </c>
      <c r="C181" s="12"/>
    </row>
    <row r="182" spans="1:3" ht="12.75">
      <c r="A182" s="10">
        <v>6555</v>
      </c>
      <c r="B182" s="11" t="s">
        <v>298</v>
      </c>
      <c r="C182" s="12"/>
    </row>
    <row r="183" spans="1:3" ht="12.75">
      <c r="A183" s="10">
        <v>658</v>
      </c>
      <c r="B183" s="11" t="s">
        <v>299</v>
      </c>
      <c r="C183" s="12"/>
    </row>
    <row r="184" spans="1:3" ht="12.75">
      <c r="A184" s="10">
        <v>66</v>
      </c>
      <c r="B184" s="11" t="s">
        <v>300</v>
      </c>
      <c r="C184" s="12"/>
    </row>
    <row r="185" spans="1:3" ht="12.75">
      <c r="A185" s="10">
        <v>661</v>
      </c>
      <c r="B185" s="11" t="s">
        <v>301</v>
      </c>
      <c r="C185" s="12"/>
    </row>
    <row r="186" spans="1:3" ht="12.75">
      <c r="A186" s="10">
        <v>6611</v>
      </c>
      <c r="B186" s="11" t="s">
        <v>302</v>
      </c>
      <c r="C186" s="12"/>
    </row>
    <row r="187" spans="1:3" ht="12.75">
      <c r="A187" s="10">
        <v>66116</v>
      </c>
      <c r="B187" s="11" t="s">
        <v>303</v>
      </c>
      <c r="C187" s="12"/>
    </row>
    <row r="188" spans="1:3" ht="12.75">
      <c r="A188" s="10">
        <v>66117</v>
      </c>
      <c r="B188" s="11" t="s">
        <v>304</v>
      </c>
      <c r="C188" s="12"/>
    </row>
    <row r="189" spans="1:3" ht="12.75">
      <c r="A189" s="10">
        <v>6615</v>
      </c>
      <c r="B189" s="11" t="s">
        <v>305</v>
      </c>
      <c r="C189" s="12"/>
    </row>
    <row r="190" spans="1:3" ht="12.75">
      <c r="A190" s="10">
        <v>6616</v>
      </c>
      <c r="B190" s="11" t="s">
        <v>306</v>
      </c>
      <c r="C190" s="12"/>
    </row>
    <row r="191" spans="1:3" ht="12.75">
      <c r="A191" s="10">
        <v>6617</v>
      </c>
      <c r="B191" s="11" t="s">
        <v>307</v>
      </c>
      <c r="C191" s="12"/>
    </row>
    <row r="192" spans="1:3" ht="12.75">
      <c r="A192" s="10">
        <v>6618</v>
      </c>
      <c r="B192" s="11" t="s">
        <v>308</v>
      </c>
      <c r="C192" s="12"/>
    </row>
    <row r="193" spans="1:3" ht="12.75">
      <c r="A193" s="10">
        <v>66181</v>
      </c>
      <c r="B193" s="11" t="s">
        <v>309</v>
      </c>
      <c r="C193" s="12"/>
    </row>
    <row r="194" spans="1:3" ht="12.75">
      <c r="A194" s="10">
        <v>66188</v>
      </c>
      <c r="B194" s="11" t="s">
        <v>310</v>
      </c>
      <c r="C194" s="12"/>
    </row>
    <row r="195" spans="1:3" ht="12.75">
      <c r="A195" s="10">
        <v>664</v>
      </c>
      <c r="B195" s="11" t="s">
        <v>311</v>
      </c>
      <c r="C195" s="12"/>
    </row>
    <row r="196" spans="1:3" ht="12.75">
      <c r="A196" s="10">
        <v>665</v>
      </c>
      <c r="B196" s="11" t="s">
        <v>312</v>
      </c>
      <c r="C196" s="12"/>
    </row>
    <row r="197" spans="1:3" ht="12.75">
      <c r="A197" s="10">
        <v>666</v>
      </c>
      <c r="B197" s="11" t="s">
        <v>313</v>
      </c>
      <c r="C197" s="12"/>
    </row>
    <row r="198" spans="1:3" ht="12.75">
      <c r="A198" s="10">
        <v>667</v>
      </c>
      <c r="B198" s="11" t="s">
        <v>314</v>
      </c>
      <c r="C198" s="12"/>
    </row>
    <row r="199" spans="1:3" ht="12.75">
      <c r="A199" s="10">
        <v>668</v>
      </c>
      <c r="B199" s="11" t="s">
        <v>315</v>
      </c>
      <c r="C199" s="12"/>
    </row>
    <row r="200" spans="1:3" ht="12.75">
      <c r="A200" s="10">
        <v>67</v>
      </c>
      <c r="B200" s="11" t="s">
        <v>316</v>
      </c>
      <c r="C200" s="12"/>
    </row>
    <row r="201" spans="1:3" ht="12.75">
      <c r="A201" s="10">
        <v>671</v>
      </c>
      <c r="B201" s="11" t="s">
        <v>316</v>
      </c>
      <c r="C201" s="12"/>
    </row>
    <row r="202" spans="1:3" ht="12.75">
      <c r="A202" s="10">
        <v>6711</v>
      </c>
      <c r="B202" s="11" t="s">
        <v>317</v>
      </c>
      <c r="C202" s="12"/>
    </row>
    <row r="203" spans="1:3" ht="12.75">
      <c r="A203" s="10">
        <v>6712</v>
      </c>
      <c r="B203" s="11" t="s">
        <v>318</v>
      </c>
      <c r="C203" s="12"/>
    </row>
    <row r="204" spans="1:3" ht="12.75">
      <c r="A204" s="10">
        <v>6713</v>
      </c>
      <c r="B204" s="11" t="s">
        <v>319</v>
      </c>
      <c r="C204" s="12"/>
    </row>
    <row r="205" spans="1:3" ht="12.75">
      <c r="A205" s="10">
        <v>6714</v>
      </c>
      <c r="B205" s="11" t="s">
        <v>320</v>
      </c>
      <c r="C205" s="12"/>
    </row>
    <row r="206" spans="1:3" ht="12.75">
      <c r="A206" s="10">
        <v>6715</v>
      </c>
      <c r="B206" s="11" t="s">
        <v>321</v>
      </c>
      <c r="C206" s="12"/>
    </row>
    <row r="207" spans="1:3" ht="12.75">
      <c r="A207" s="10">
        <v>6717</v>
      </c>
      <c r="B207" s="11" t="s">
        <v>322</v>
      </c>
      <c r="C207" s="12"/>
    </row>
    <row r="208" spans="1:3" ht="12.75">
      <c r="A208" s="10">
        <v>6718</v>
      </c>
      <c r="B208" s="11" t="s">
        <v>323</v>
      </c>
      <c r="C208" s="12"/>
    </row>
    <row r="209" spans="1:3" ht="12.75">
      <c r="A209" s="10">
        <v>672</v>
      </c>
      <c r="B209" s="11" t="s">
        <v>324</v>
      </c>
      <c r="C209" s="12"/>
    </row>
    <row r="210" spans="1:3" ht="12.75">
      <c r="A210" s="10">
        <v>675</v>
      </c>
      <c r="B210" s="11" t="s">
        <v>325</v>
      </c>
      <c r="C210" s="12"/>
    </row>
    <row r="211" spans="1:3" ht="12.75">
      <c r="A211" s="10">
        <v>6751</v>
      </c>
      <c r="B211" s="11" t="s">
        <v>93</v>
      </c>
      <c r="C211" s="12"/>
    </row>
    <row r="212" spans="1:3" ht="12.75">
      <c r="A212" s="10">
        <v>6752</v>
      </c>
      <c r="B212" s="11" t="s">
        <v>326</v>
      </c>
      <c r="C212" s="12"/>
    </row>
    <row r="213" spans="1:3" ht="12.75">
      <c r="A213" s="10">
        <v>6756</v>
      </c>
      <c r="B213" s="11" t="s">
        <v>219</v>
      </c>
      <c r="C213" s="12"/>
    </row>
    <row r="214" spans="1:3" ht="12.75">
      <c r="A214" s="10">
        <v>6758</v>
      </c>
      <c r="B214" s="11" t="s">
        <v>180</v>
      </c>
      <c r="C214" s="12"/>
    </row>
    <row r="215" spans="1:3" ht="12.75">
      <c r="A215" s="10">
        <v>678</v>
      </c>
      <c r="B215" s="11" t="s">
        <v>327</v>
      </c>
      <c r="C215" s="12"/>
    </row>
    <row r="216" spans="1:3" ht="12.75">
      <c r="A216" s="10">
        <v>6781</v>
      </c>
      <c r="B216" s="11" t="s">
        <v>328</v>
      </c>
      <c r="C216" s="12"/>
    </row>
    <row r="217" spans="1:3" ht="12.75">
      <c r="A217" s="10">
        <v>6782</v>
      </c>
      <c r="B217" s="11" t="s">
        <v>188</v>
      </c>
      <c r="C217" s="12"/>
    </row>
    <row r="218" spans="1:3" ht="12.75">
      <c r="A218" s="10">
        <v>6783</v>
      </c>
      <c r="B218" s="11" t="s">
        <v>329</v>
      </c>
      <c r="C218" s="12"/>
    </row>
    <row r="219" spans="1:3" ht="12.75">
      <c r="A219" s="10">
        <v>6788</v>
      </c>
      <c r="B219" s="11" t="s">
        <v>330</v>
      </c>
      <c r="C219" s="12"/>
    </row>
    <row r="220" spans="1:3" ht="12.75">
      <c r="A220" s="10">
        <v>68</v>
      </c>
      <c r="B220" s="11" t="s">
        <v>331</v>
      </c>
      <c r="C220" s="12"/>
    </row>
    <row r="221" spans="1:3" ht="12.75">
      <c r="A221" s="10">
        <v>681</v>
      </c>
      <c r="B221" s="11" t="s">
        <v>332</v>
      </c>
      <c r="C221" s="12"/>
    </row>
    <row r="222" spans="1:3" ht="12.75">
      <c r="A222" s="10">
        <v>6811</v>
      </c>
      <c r="B222" s="11" t="s">
        <v>333</v>
      </c>
      <c r="C222" s="12"/>
    </row>
    <row r="223" spans="1:3" ht="12.75">
      <c r="A223" s="10">
        <v>68111</v>
      </c>
      <c r="B223" s="11" t="s">
        <v>334</v>
      </c>
      <c r="C223" s="12"/>
    </row>
    <row r="224" spans="1:3" ht="12.75">
      <c r="A224" s="10">
        <v>68112</v>
      </c>
      <c r="B224" s="11" t="s">
        <v>335</v>
      </c>
      <c r="C224" s="12"/>
    </row>
    <row r="225" spans="1:3" ht="12.75">
      <c r="A225" s="10">
        <v>6812</v>
      </c>
      <c r="B225" s="11" t="s">
        <v>336</v>
      </c>
      <c r="C225" s="12"/>
    </row>
    <row r="226" spans="1:3" ht="12.75">
      <c r="A226" s="10">
        <v>6815</v>
      </c>
      <c r="B226" s="11" t="s">
        <v>337</v>
      </c>
      <c r="C226" s="12"/>
    </row>
    <row r="227" spans="1:3" ht="12.75">
      <c r="A227" s="10">
        <v>6816</v>
      </c>
      <c r="B227" s="11" t="s">
        <v>338</v>
      </c>
      <c r="C227" s="12"/>
    </row>
    <row r="228" spans="1:3" ht="12.75">
      <c r="A228" s="10">
        <v>68161</v>
      </c>
      <c r="B228" s="11" t="s">
        <v>93</v>
      </c>
      <c r="C228" s="12"/>
    </row>
    <row r="229" spans="1:3" ht="12.75">
      <c r="A229" s="10">
        <v>68162</v>
      </c>
      <c r="B229" s="11" t="s">
        <v>326</v>
      </c>
      <c r="C229" s="12"/>
    </row>
    <row r="230" spans="1:3" ht="12.75">
      <c r="A230" s="10">
        <v>6817</v>
      </c>
      <c r="B230" s="11" t="s">
        <v>339</v>
      </c>
      <c r="C230" s="12"/>
    </row>
    <row r="231" spans="1:3" ht="12.75">
      <c r="A231" s="10">
        <v>68173</v>
      </c>
      <c r="B231" s="11" t="s">
        <v>340</v>
      </c>
      <c r="C231" s="12"/>
    </row>
    <row r="232" spans="1:3" ht="12.75">
      <c r="A232" s="10">
        <v>68174</v>
      </c>
      <c r="B232" s="11" t="s">
        <v>211</v>
      </c>
      <c r="C232" s="12"/>
    </row>
    <row r="233" spans="1:3" ht="12.75">
      <c r="A233" s="10">
        <v>686</v>
      </c>
      <c r="B233" s="11" t="s">
        <v>341</v>
      </c>
      <c r="C233" s="12"/>
    </row>
    <row r="234" spans="1:3" ht="12.75">
      <c r="A234" s="10">
        <v>6861</v>
      </c>
      <c r="B234" s="11" t="s">
        <v>342</v>
      </c>
      <c r="C234" s="12"/>
    </row>
    <row r="235" spans="1:3" ht="12.75">
      <c r="A235" s="10">
        <v>6865</v>
      </c>
      <c r="B235" s="11" t="s">
        <v>343</v>
      </c>
      <c r="C235" s="12"/>
    </row>
    <row r="236" spans="1:3" ht="12.75">
      <c r="A236" s="10">
        <v>6866</v>
      </c>
      <c r="B236" s="11" t="s">
        <v>344</v>
      </c>
      <c r="C236" s="12"/>
    </row>
    <row r="237" spans="1:3" ht="12.75">
      <c r="A237" s="10">
        <v>68662</v>
      </c>
      <c r="B237" s="11" t="s">
        <v>219</v>
      </c>
      <c r="C237" s="12"/>
    </row>
    <row r="238" spans="1:3" ht="12.75">
      <c r="A238" s="10">
        <v>68665</v>
      </c>
      <c r="B238" s="11" t="s">
        <v>345</v>
      </c>
      <c r="C238" s="12"/>
    </row>
    <row r="239" spans="1:3" ht="12.75">
      <c r="A239" s="10">
        <v>6868</v>
      </c>
      <c r="B239" s="11" t="s">
        <v>346</v>
      </c>
      <c r="C239" s="12"/>
    </row>
    <row r="240" spans="1:3" ht="12.75">
      <c r="A240" s="10">
        <v>687</v>
      </c>
      <c r="B240" s="11" t="s">
        <v>347</v>
      </c>
      <c r="C240" s="12"/>
    </row>
    <row r="241" spans="1:3" ht="12.75">
      <c r="A241" s="10">
        <v>6871</v>
      </c>
      <c r="B241" s="11" t="s">
        <v>348</v>
      </c>
      <c r="C241" s="12"/>
    </row>
    <row r="242" spans="1:3" ht="12.75">
      <c r="A242" s="10">
        <v>6872</v>
      </c>
      <c r="B242" s="11" t="s">
        <v>349</v>
      </c>
      <c r="C242" s="12"/>
    </row>
    <row r="243" spans="1:3" ht="12.75">
      <c r="A243" s="10">
        <v>68725</v>
      </c>
      <c r="B243" s="11" t="s">
        <v>350</v>
      </c>
      <c r="C243" s="12"/>
    </row>
    <row r="244" spans="1:3" ht="12.75">
      <c r="A244" s="10">
        <v>6873</v>
      </c>
      <c r="B244" s="11" t="s">
        <v>351</v>
      </c>
      <c r="C244" s="12"/>
    </row>
    <row r="245" spans="1:3" ht="12.75">
      <c r="A245" s="10">
        <v>6874</v>
      </c>
      <c r="B245" s="11" t="s">
        <v>352</v>
      </c>
      <c r="C245" s="12"/>
    </row>
    <row r="246" spans="1:3" ht="12.75">
      <c r="A246" s="10">
        <v>6875</v>
      </c>
      <c r="B246" s="11" t="s">
        <v>353</v>
      </c>
      <c r="C246" s="12"/>
    </row>
    <row r="247" spans="1:3" ht="12.75">
      <c r="A247" s="10">
        <v>6876</v>
      </c>
      <c r="B247" s="11" t="s">
        <v>354</v>
      </c>
      <c r="C247" s="12"/>
    </row>
    <row r="248" spans="1:3" ht="12.75">
      <c r="A248" s="10">
        <v>69</v>
      </c>
      <c r="B248" s="11" t="s">
        <v>355</v>
      </c>
      <c r="C248" s="12"/>
    </row>
    <row r="249" spans="1:3" ht="12.75">
      <c r="A249" s="10">
        <v>691</v>
      </c>
      <c r="B249" s="11" t="s">
        <v>356</v>
      </c>
      <c r="C249" s="12"/>
    </row>
    <row r="250" spans="1:3" ht="12.75">
      <c r="A250" s="10">
        <v>695</v>
      </c>
      <c r="B250" s="11" t="s">
        <v>357</v>
      </c>
      <c r="C250" s="12"/>
    </row>
    <row r="251" spans="1:3" ht="12.75">
      <c r="A251" s="10">
        <v>6951</v>
      </c>
      <c r="B251" s="11" t="s">
        <v>358</v>
      </c>
      <c r="C251" s="12"/>
    </row>
    <row r="252" spans="1:3" ht="12.75">
      <c r="A252" s="10">
        <v>6952</v>
      </c>
      <c r="B252" s="11" t="s">
        <v>359</v>
      </c>
      <c r="C252" s="12"/>
    </row>
    <row r="253" spans="1:3" ht="12.75">
      <c r="A253" s="10">
        <v>6954</v>
      </c>
      <c r="B253" s="11" t="s">
        <v>360</v>
      </c>
      <c r="C253" s="12"/>
    </row>
    <row r="254" spans="1:3" ht="12.75">
      <c r="A254" s="10">
        <v>696</v>
      </c>
      <c r="B254" s="11" t="s">
        <v>361</v>
      </c>
      <c r="C254" s="12"/>
    </row>
    <row r="255" spans="1:3" ht="12.75">
      <c r="A255" s="10">
        <v>697</v>
      </c>
      <c r="B255" s="11" t="s">
        <v>362</v>
      </c>
      <c r="C255" s="12"/>
    </row>
    <row r="256" spans="1:3" ht="12.75">
      <c r="A256" s="10">
        <v>698</v>
      </c>
      <c r="B256" s="11" t="s">
        <v>363</v>
      </c>
      <c r="C256" s="12"/>
    </row>
    <row r="257" spans="1:3" ht="12.75">
      <c r="A257" s="10">
        <v>6981</v>
      </c>
      <c r="B257" s="11" t="s">
        <v>364</v>
      </c>
      <c r="C257" s="12"/>
    </row>
    <row r="258" spans="1:3" ht="12.75">
      <c r="A258" s="10">
        <v>6989</v>
      </c>
      <c r="B258" s="11" t="s">
        <v>365</v>
      </c>
      <c r="C258" s="12"/>
    </row>
    <row r="259" spans="1:3" ht="12.75">
      <c r="A259" s="10">
        <v>699</v>
      </c>
      <c r="B259" s="13" t="s">
        <v>366</v>
      </c>
      <c r="C259" s="1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2013-01-04T09:11:31Z</dcterms:modified>
  <cp:category/>
  <cp:version/>
  <cp:contentType/>
  <cp:contentStatus/>
</cp:coreProperties>
</file>